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kas.sharepoint.com/Kliendisuhted/ri ja halduslepingud/YLEP 2026/SOM/Sotsiaalkindlustusamet/Madise tn 21, Narva/Muudatus nr 5/"/>
    </mc:Choice>
  </mc:AlternateContent>
  <xr:revisionPtr revIDLastSave="68" documentId="8_{DDDBBCA3-E4EA-4E3C-9646-1EC13008EBF2}" xr6:coauthVersionLast="47" xr6:coauthVersionMax="47" xr10:uidLastSave="{E5DE7DF3-A92E-4C24-99D9-E1DF7EC51017}"/>
  <bookViews>
    <workbookView xWindow="-28920" yWindow="-6510" windowWidth="29040" windowHeight="15720" xr2:uid="{16B38F60-D65C-42CB-A022-6879CA5A28AE}"/>
  </bookViews>
  <sheets>
    <sheet name="Lisa 3" sheetId="4" r:id="rId1"/>
    <sheet name="kapitalikomponent (bilansiline)" sheetId="5" r:id="rId2"/>
    <sheet name="kapitalikomponent (invest)" sheetId="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4" l="1"/>
  <c r="E24" i="4"/>
  <c r="E27" i="4"/>
  <c r="F28" i="4"/>
  <c r="E17" i="4"/>
  <c r="E25" i="4" l="1"/>
  <c r="E21" i="4"/>
  <c r="E14" i="4"/>
  <c r="E15" i="4"/>
  <c r="E16" i="4"/>
  <c r="F13" i="4"/>
  <c r="E13" i="4" s="1"/>
  <c r="F12" i="4"/>
  <c r="E12" i="4" s="1"/>
  <c r="E18" i="4" s="1"/>
  <c r="A20" i="6"/>
  <c r="A21" i="6" s="1"/>
  <c r="A19" i="6"/>
  <c r="C9" i="6"/>
  <c r="C11" i="6" s="1"/>
  <c r="L5" i="6"/>
  <c r="A18" i="5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L9" i="5"/>
  <c r="N7" i="5"/>
  <c r="N8" i="5"/>
  <c r="A22" i="6"/>
  <c r="E28" i="4" l="1"/>
  <c r="E30" i="4" s="1"/>
  <c r="E31" i="4" s="1"/>
  <c r="E32" i="4" s="1"/>
  <c r="F18" i="4"/>
  <c r="F30" i="4" s="1"/>
  <c r="N5" i="5"/>
  <c r="N9" i="5"/>
  <c r="N4" i="5"/>
  <c r="N6" i="5"/>
  <c r="E11" i="5" s="1"/>
  <c r="D21" i="6"/>
  <c r="A23" i="6"/>
  <c r="B19" i="6"/>
  <c r="B20" i="6" s="1"/>
  <c r="B21" i="6" s="1"/>
  <c r="B22" i="6" s="1"/>
  <c r="C13" i="6"/>
  <c r="E21" i="6" s="1"/>
  <c r="F33" i="4" l="1"/>
  <c r="F31" i="4"/>
  <c r="F32" i="4" s="1"/>
  <c r="F34" i="4" s="1"/>
  <c r="F21" i="6"/>
  <c r="E22" i="6"/>
  <c r="D20" i="6"/>
  <c r="E19" i="6"/>
  <c r="E20" i="6"/>
  <c r="D19" i="6"/>
  <c r="D22" i="6"/>
  <c r="E12" i="5"/>
  <c r="E13" i="5"/>
  <c r="C19" i="6"/>
  <c r="G19" i="6" s="1"/>
  <c r="C20" i="6" s="1"/>
  <c r="G20" i="6" s="1"/>
  <c r="C21" i="6" s="1"/>
  <c r="G21" i="6" s="1"/>
  <c r="C22" i="6" s="1"/>
  <c r="G22" i="6" s="1"/>
  <c r="C23" i="6" s="1"/>
  <c r="G23" i="6" s="1"/>
  <c r="D23" i="6"/>
  <c r="F23" i="6" s="1"/>
  <c r="A24" i="6"/>
  <c r="E23" i="6"/>
  <c r="B23" i="6"/>
  <c r="C18" i="5" l="1"/>
  <c r="F18" i="5"/>
  <c r="F20" i="6"/>
  <c r="F22" i="6"/>
  <c r="F19" i="6"/>
  <c r="E24" i="6"/>
  <c r="C24" i="6"/>
  <c r="D24" i="6"/>
  <c r="F24" i="6" s="1"/>
  <c r="G24" i="6"/>
  <c r="A25" i="6"/>
  <c r="B24" i="6"/>
  <c r="C25" i="6" l="1"/>
  <c r="G25" i="6" s="1"/>
  <c r="B25" i="6"/>
  <c r="A26" i="6"/>
  <c r="D25" i="6"/>
  <c r="F25" i="6" s="1"/>
  <c r="E25" i="6"/>
  <c r="F19" i="5"/>
  <c r="D18" i="5"/>
  <c r="E18" i="5" s="1"/>
  <c r="G18" i="5" s="1"/>
  <c r="C19" i="5" s="1"/>
  <c r="D19" i="5" l="1"/>
  <c r="E26" i="6"/>
  <c r="G26" i="6"/>
  <c r="D26" i="6"/>
  <c r="F26" i="6" s="1"/>
  <c r="A27" i="6"/>
  <c r="B26" i="6"/>
  <c r="C26" i="6"/>
  <c r="E19" i="5"/>
  <c r="G19" i="5" s="1"/>
  <c r="C20" i="5" s="1"/>
  <c r="F20" i="5"/>
  <c r="D20" i="5" l="1"/>
  <c r="E20" i="5" s="1"/>
  <c r="G20" i="5" s="1"/>
  <c r="C21" i="5" s="1"/>
  <c r="F21" i="5"/>
  <c r="A28" i="6"/>
  <c r="C27" i="6"/>
  <c r="G27" i="6" s="1"/>
  <c r="B27" i="6"/>
  <c r="E27" i="6"/>
  <c r="D27" i="6"/>
  <c r="F27" i="6" s="1"/>
  <c r="D21" i="5" l="1"/>
  <c r="C28" i="6"/>
  <c r="A29" i="6"/>
  <c r="D28" i="6"/>
  <c r="F28" i="6" s="1"/>
  <c r="B28" i="6"/>
  <c r="E28" i="6"/>
  <c r="G28" i="6"/>
  <c r="E21" i="5"/>
  <c r="G21" i="5" s="1"/>
  <c r="C22" i="5" s="1"/>
  <c r="F22" i="5"/>
  <c r="D22" i="5" l="1"/>
  <c r="E22" i="5" s="1"/>
  <c r="G22" i="5" s="1"/>
  <c r="C23" i="5" s="1"/>
  <c r="F23" i="5"/>
  <c r="E29" i="6"/>
  <c r="D29" i="6"/>
  <c r="A30" i="6"/>
  <c r="B29" i="6"/>
  <c r="F29" i="6"/>
  <c r="C29" i="6"/>
  <c r="G29" i="6"/>
  <c r="D23" i="5" l="1"/>
  <c r="D30" i="6"/>
  <c r="F30" i="6"/>
  <c r="B30" i="6"/>
  <c r="E30" i="6"/>
  <c r="A31" i="6"/>
  <c r="C30" i="6"/>
  <c r="G30" i="6"/>
  <c r="F24" i="5"/>
  <c r="E23" i="5"/>
  <c r="G23" i="5" s="1"/>
  <c r="C24" i="5" s="1"/>
  <c r="D24" i="5" l="1"/>
  <c r="C31" i="6"/>
  <c r="D31" i="6"/>
  <c r="F31" i="6" s="1"/>
  <c r="B31" i="6"/>
  <c r="A32" i="6"/>
  <c r="E31" i="6"/>
  <c r="G31" i="6"/>
  <c r="E24" i="5"/>
  <c r="G24" i="5" s="1"/>
  <c r="C25" i="5" s="1"/>
  <c r="F25" i="5"/>
  <c r="D25" i="5" l="1"/>
  <c r="E25" i="5" s="1"/>
  <c r="G25" i="5" s="1"/>
  <c r="C26" i="5" s="1"/>
  <c r="F26" i="5"/>
  <c r="D32" i="6"/>
  <c r="B32" i="6"/>
  <c r="A33" i="6"/>
  <c r="C32" i="6"/>
  <c r="G32" i="6" s="1"/>
  <c r="E32" i="6"/>
  <c r="F32" i="6" s="1"/>
  <c r="D26" i="5" l="1"/>
  <c r="E33" i="6"/>
  <c r="D33" i="6"/>
  <c r="F33" i="6"/>
  <c r="C33" i="6"/>
  <c r="G33" i="6" s="1"/>
  <c r="A34" i="6"/>
  <c r="B33" i="6"/>
  <c r="F27" i="5"/>
  <c r="E26" i="5"/>
  <c r="G26" i="5" s="1"/>
  <c r="C27" i="5" s="1"/>
  <c r="D27" i="5" l="1"/>
  <c r="A35" i="6"/>
  <c r="D34" i="6"/>
  <c r="B34" i="6"/>
  <c r="F34" i="6"/>
  <c r="E34" i="6"/>
  <c r="C34" i="6"/>
  <c r="G34" i="6" s="1"/>
  <c r="E27" i="5"/>
  <c r="G27" i="5" s="1"/>
  <c r="C28" i="5" s="1"/>
  <c r="F28" i="5"/>
  <c r="D28" i="5" l="1"/>
  <c r="F29" i="5"/>
  <c r="E28" i="5"/>
  <c r="G28" i="5" s="1"/>
  <c r="C29" i="5" s="1"/>
  <c r="F35" i="6"/>
  <c r="B35" i="6"/>
  <c r="A36" i="6"/>
  <c r="C35" i="6"/>
  <c r="G35" i="6" s="1"/>
  <c r="D35" i="6"/>
  <c r="E35" i="6"/>
  <c r="D29" i="5" l="1"/>
  <c r="E29" i="5"/>
  <c r="G29" i="5" s="1"/>
  <c r="C30" i="5" s="1"/>
  <c r="F30" i="5"/>
  <c r="D36" i="6"/>
  <c r="F36" i="6" s="1"/>
  <c r="B36" i="6"/>
  <c r="A37" i="6"/>
  <c r="E36" i="6"/>
  <c r="G36" i="6"/>
  <c r="C36" i="6"/>
  <c r="D30" i="5" l="1"/>
  <c r="E30" i="5"/>
  <c r="G30" i="5" s="1"/>
  <c r="C31" i="5" s="1"/>
  <c r="F31" i="5"/>
  <c r="E37" i="6"/>
  <c r="G37" i="6" s="1"/>
  <c r="D37" i="6"/>
  <c r="F37" i="6" s="1"/>
  <c r="A38" i="6"/>
  <c r="B37" i="6"/>
  <c r="C37" i="6"/>
  <c r="D31" i="5" l="1"/>
  <c r="F32" i="5"/>
  <c r="E31" i="5"/>
  <c r="G31" i="5" s="1"/>
  <c r="C32" i="5" s="1"/>
  <c r="E38" i="6"/>
  <c r="C38" i="6"/>
  <c r="G38" i="6" s="1"/>
  <c r="A39" i="6"/>
  <c r="B38" i="6"/>
  <c r="D38" i="6"/>
  <c r="F38" i="6" s="1"/>
  <c r="D32" i="5" l="1"/>
  <c r="C39" i="6"/>
  <c r="G39" i="6" s="1"/>
  <c r="B39" i="6"/>
  <c r="E39" i="6"/>
  <c r="D39" i="6"/>
  <c r="F39" i="6" s="1"/>
  <c r="A40" i="6"/>
  <c r="F33" i="5"/>
  <c r="E32" i="5"/>
  <c r="G32" i="5" s="1"/>
  <c r="C33" i="5" s="1"/>
  <c r="D33" i="5" l="1"/>
  <c r="C40" i="6"/>
  <c r="B40" i="6"/>
  <c r="D40" i="6"/>
  <c r="F40" i="6" s="1"/>
  <c r="A41" i="6"/>
  <c r="E40" i="6"/>
  <c r="G40" i="6" s="1"/>
  <c r="F34" i="5"/>
  <c r="E33" i="5"/>
  <c r="G33" i="5" s="1"/>
  <c r="C34" i="5" s="1"/>
  <c r="D34" i="5" l="1"/>
  <c r="E41" i="6"/>
  <c r="A42" i="6"/>
  <c r="D41" i="6"/>
  <c r="B41" i="6"/>
  <c r="F41" i="6"/>
  <c r="C41" i="6"/>
  <c r="G41" i="6" s="1"/>
  <c r="F35" i="5"/>
  <c r="E34" i="5"/>
  <c r="G34" i="5" s="1"/>
  <c r="C35" i="5" s="1"/>
  <c r="D35" i="5" l="1"/>
  <c r="F36" i="5"/>
  <c r="E35" i="5"/>
  <c r="G35" i="5" s="1"/>
  <c r="C36" i="5" s="1"/>
  <c r="E42" i="6"/>
  <c r="A43" i="6"/>
  <c r="B42" i="6"/>
  <c r="C42" i="6"/>
  <c r="G42" i="6" s="1"/>
  <c r="D42" i="6"/>
  <c r="F42" i="6" s="1"/>
  <c r="D36" i="5" l="1"/>
  <c r="A44" i="6"/>
  <c r="E43" i="6"/>
  <c r="G43" i="6" s="1"/>
  <c r="D43" i="6"/>
  <c r="F43" i="6" s="1"/>
  <c r="B43" i="6"/>
  <c r="C43" i="6"/>
  <c r="E36" i="5"/>
  <c r="G36" i="5" s="1"/>
  <c r="C37" i="5" s="1"/>
  <c r="F37" i="5"/>
  <c r="D37" i="5" l="1"/>
  <c r="A45" i="6"/>
  <c r="E44" i="6"/>
  <c r="C44" i="6"/>
  <c r="G44" i="6" s="1"/>
  <c r="D44" i="6"/>
  <c r="F44" i="6" s="1"/>
  <c r="B44" i="6"/>
  <c r="F38" i="5"/>
  <c r="E37" i="5"/>
  <c r="G37" i="5" s="1"/>
  <c r="C38" i="5" s="1"/>
  <c r="D38" i="5" l="1"/>
  <c r="E38" i="5"/>
  <c r="G38" i="5" s="1"/>
  <c r="C39" i="5" s="1"/>
  <c r="F39" i="5"/>
  <c r="G45" i="6"/>
  <c r="B45" i="6"/>
  <c r="D45" i="6"/>
  <c r="C45" i="6"/>
  <c r="A46" i="6"/>
  <c r="E45" i="6"/>
  <c r="F45" i="6" s="1"/>
  <c r="D39" i="5" l="1"/>
  <c r="F40" i="5"/>
  <c r="E39" i="5"/>
  <c r="G39" i="5" s="1"/>
  <c r="C40" i="5" s="1"/>
  <c r="E46" i="6"/>
  <c r="C46" i="6"/>
  <c r="G46" i="6" s="1"/>
  <c r="A47" i="6"/>
  <c r="B46" i="6"/>
  <c r="D46" i="6"/>
  <c r="F46" i="6" s="1"/>
  <c r="D40" i="5" l="1"/>
  <c r="E40" i="5"/>
  <c r="G40" i="5" s="1"/>
  <c r="C41" i="5" s="1"/>
  <c r="F41" i="5"/>
  <c r="B47" i="6"/>
  <c r="E47" i="6"/>
  <c r="D47" i="6"/>
  <c r="C47" i="6"/>
  <c r="G47" i="6"/>
  <c r="F47" i="6"/>
  <c r="A48" i="6"/>
  <c r="D41" i="5" l="1"/>
  <c r="A49" i="6"/>
  <c r="D48" i="6"/>
  <c r="C48" i="6"/>
  <c r="G48" i="6" s="1"/>
  <c r="E48" i="6"/>
  <c r="F48" i="6" s="1"/>
  <c r="B48" i="6"/>
  <c r="F42" i="5"/>
  <c r="E41" i="5"/>
  <c r="G41" i="5" s="1"/>
  <c r="C42" i="5" s="1"/>
  <c r="D42" i="5" l="1"/>
  <c r="F43" i="5"/>
  <c r="E42" i="5"/>
  <c r="G42" i="5" s="1"/>
  <c r="C43" i="5" s="1"/>
  <c r="C49" i="6"/>
  <c r="G49" i="6" s="1"/>
  <c r="E49" i="6"/>
  <c r="A50" i="6"/>
  <c r="B49" i="6"/>
  <c r="D49" i="6"/>
  <c r="F49" i="6" s="1"/>
  <c r="D43" i="5" l="1"/>
  <c r="E43" i="5"/>
  <c r="G43" i="5" s="1"/>
  <c r="C44" i="5" s="1"/>
  <c r="F44" i="5"/>
  <c r="C50" i="6"/>
  <c r="A51" i="6"/>
  <c r="B50" i="6"/>
  <c r="E50" i="6"/>
  <c r="G50" i="6" s="1"/>
  <c r="D50" i="6"/>
  <c r="F50" i="6" s="1"/>
  <c r="D44" i="5" l="1"/>
  <c r="B51" i="6"/>
  <c r="A52" i="6"/>
  <c r="C51" i="6"/>
  <c r="D51" i="6"/>
  <c r="F51" i="6" s="1"/>
  <c r="E51" i="6"/>
  <c r="G51" i="6" s="1"/>
  <c r="F45" i="5"/>
  <c r="E44" i="5"/>
  <c r="G44" i="5" s="1"/>
  <c r="C45" i="5" s="1"/>
  <c r="D45" i="5" l="1"/>
  <c r="F46" i="5"/>
  <c r="E45" i="5"/>
  <c r="G45" i="5" s="1"/>
  <c r="C46" i="5" s="1"/>
  <c r="A53" i="6"/>
  <c r="D52" i="6"/>
  <c r="E52" i="6"/>
  <c r="G52" i="6" s="1"/>
  <c r="C52" i="6"/>
  <c r="B52" i="6"/>
  <c r="D46" i="5" l="1"/>
  <c r="F52" i="6"/>
  <c r="A54" i="6"/>
  <c r="D53" i="6"/>
  <c r="F53" i="6" s="1"/>
  <c r="E53" i="6"/>
  <c r="C53" i="6"/>
  <c r="G53" i="6" s="1"/>
  <c r="B53" i="6"/>
  <c r="F47" i="5"/>
  <c r="E46" i="5"/>
  <c r="G46" i="5" s="1"/>
  <c r="C47" i="5" s="1"/>
  <c r="D47" i="5" l="1"/>
  <c r="F48" i="5"/>
  <c r="E47" i="5"/>
  <c r="G47" i="5" s="1"/>
  <c r="C48" i="5" s="1"/>
  <c r="E54" i="6"/>
  <c r="D54" i="6"/>
  <c r="C54" i="6"/>
  <c r="B54" i="6"/>
  <c r="A55" i="6"/>
  <c r="G54" i="6"/>
  <c r="F54" i="6"/>
  <c r="D48" i="5" l="1"/>
  <c r="D55" i="6"/>
  <c r="A56" i="6"/>
  <c r="C55" i="6"/>
  <c r="E55" i="6"/>
  <c r="G55" i="6" s="1"/>
  <c r="B55" i="6"/>
  <c r="E48" i="5"/>
  <c r="G48" i="5" s="1"/>
  <c r="C49" i="5" s="1"/>
  <c r="F49" i="5"/>
  <c r="D49" i="5" l="1"/>
  <c r="F50" i="5"/>
  <c r="E49" i="5"/>
  <c r="G49" i="5" s="1"/>
  <c r="C50" i="5" s="1"/>
  <c r="F55" i="6"/>
  <c r="C56" i="6"/>
  <c r="A57" i="6"/>
  <c r="D56" i="6"/>
  <c r="F56" i="6" s="1"/>
  <c r="E56" i="6"/>
  <c r="G56" i="6" s="1"/>
  <c r="B56" i="6"/>
  <c r="D50" i="5" l="1"/>
  <c r="D57" i="6"/>
  <c r="F57" i="6" s="1"/>
  <c r="E57" i="6"/>
  <c r="G57" i="6" s="1"/>
  <c r="C57" i="6"/>
  <c r="A58" i="6"/>
  <c r="B57" i="6"/>
  <c r="E50" i="5"/>
  <c r="G50" i="5" s="1"/>
  <c r="C51" i="5" s="1"/>
  <c r="F51" i="5"/>
  <c r="D51" i="5" l="1"/>
  <c r="F52" i="5"/>
  <c r="E51" i="5"/>
  <c r="G51" i="5" s="1"/>
  <c r="C52" i="5" s="1"/>
  <c r="E58" i="6"/>
  <c r="G58" i="6"/>
  <c r="C58" i="6"/>
  <c r="A59" i="6"/>
  <c r="B58" i="6"/>
  <c r="D58" i="6"/>
  <c r="F58" i="6" s="1"/>
  <c r="D52" i="5" l="1"/>
  <c r="B59" i="6"/>
  <c r="D59" i="6"/>
  <c r="F59" i="6" s="1"/>
  <c r="C59" i="6"/>
  <c r="A60" i="6"/>
  <c r="E59" i="6"/>
  <c r="G59" i="6" s="1"/>
  <c r="E52" i="5"/>
  <c r="G52" i="5" s="1"/>
  <c r="C53" i="5" s="1"/>
  <c r="F53" i="5"/>
  <c r="D53" i="5" l="1"/>
  <c r="F54" i="5"/>
  <c r="E53" i="5"/>
  <c r="G53" i="5" s="1"/>
  <c r="C54" i="5" s="1"/>
  <c r="C60" i="6"/>
  <c r="G60" i="6" s="1"/>
  <c r="E60" i="6"/>
  <c r="B60" i="6"/>
  <c r="A61" i="6"/>
  <c r="D60" i="6"/>
  <c r="F60" i="6" s="1"/>
  <c r="D54" i="5" l="1"/>
  <c r="B61" i="6"/>
  <c r="E61" i="6"/>
  <c r="G61" i="6" s="1"/>
  <c r="C61" i="6"/>
  <c r="A62" i="6"/>
  <c r="D61" i="6"/>
  <c r="F61" i="6" s="1"/>
  <c r="E54" i="5"/>
  <c r="G54" i="5" s="1"/>
  <c r="C55" i="5" s="1"/>
  <c r="F55" i="5"/>
  <c r="D55" i="5" l="1"/>
  <c r="D62" i="6"/>
  <c r="F62" i="6" s="1"/>
  <c r="B62" i="6"/>
  <c r="E62" i="6"/>
  <c r="A63" i="6"/>
  <c r="C62" i="6"/>
  <c r="G62" i="6" s="1"/>
  <c r="F56" i="5"/>
  <c r="E55" i="5"/>
  <c r="G55" i="5" s="1"/>
  <c r="C56" i="5" s="1"/>
  <c r="D56" i="5" l="1"/>
  <c r="F57" i="5"/>
  <c r="E56" i="5"/>
  <c r="G56" i="5" s="1"/>
  <c r="C57" i="5" s="1"/>
  <c r="C63" i="6"/>
  <c r="A64" i="6"/>
  <c r="E63" i="6"/>
  <c r="G63" i="6" s="1"/>
  <c r="D63" i="6"/>
  <c r="F63" i="6" s="1"/>
  <c r="B63" i="6"/>
  <c r="D57" i="5" l="1"/>
  <c r="C64" i="6"/>
  <c r="A65" i="6"/>
  <c r="B64" i="6"/>
  <c r="E64" i="6"/>
  <c r="G64" i="6" s="1"/>
  <c r="D64" i="6"/>
  <c r="F64" i="6" s="1"/>
  <c r="E57" i="5"/>
  <c r="G57" i="5" s="1"/>
  <c r="C58" i="5" s="1"/>
  <c r="F58" i="5"/>
  <c r="D58" i="5" l="1"/>
  <c r="E65" i="6"/>
  <c r="C65" i="6"/>
  <c r="B65" i="6"/>
  <c r="A66" i="6"/>
  <c r="G65" i="6"/>
  <c r="D65" i="6"/>
  <c r="F65" i="6" s="1"/>
  <c r="F59" i="5"/>
  <c r="E58" i="5"/>
  <c r="G58" i="5" s="1"/>
  <c r="C59" i="5" s="1"/>
  <c r="D59" i="5" l="1"/>
  <c r="D66" i="6"/>
  <c r="F66" i="6" s="1"/>
  <c r="B66" i="6"/>
  <c r="C66" i="6"/>
  <c r="E66" i="6"/>
  <c r="G66" i="6" s="1"/>
  <c r="A67" i="6"/>
  <c r="F60" i="5"/>
  <c r="E59" i="5"/>
  <c r="G59" i="5" s="1"/>
  <c r="C60" i="5" s="1"/>
  <c r="D60" i="5" l="1"/>
  <c r="D67" i="6"/>
  <c r="B67" i="6"/>
  <c r="A68" i="6"/>
  <c r="E67" i="6"/>
  <c r="F67" i="6" s="1"/>
  <c r="C67" i="6"/>
  <c r="G67" i="6" s="1"/>
  <c r="E60" i="5"/>
  <c r="G60" i="5" s="1"/>
  <c r="C61" i="5" s="1"/>
  <c r="F61" i="5"/>
  <c r="D61" i="5" l="1"/>
  <c r="F62" i="5"/>
  <c r="E61" i="5"/>
  <c r="G61" i="5" s="1"/>
  <c r="C62" i="5" s="1"/>
  <c r="C68" i="6"/>
  <c r="E68" i="6"/>
  <c r="G68" i="6" s="1"/>
  <c r="A69" i="6"/>
  <c r="B68" i="6"/>
  <c r="D68" i="6"/>
  <c r="F68" i="6"/>
  <c r="D62" i="5" l="1"/>
  <c r="E62" i="5"/>
  <c r="G62" i="5" s="1"/>
  <c r="C63" i="5" s="1"/>
  <c r="F63" i="5"/>
  <c r="A70" i="6"/>
  <c r="B69" i="6"/>
  <c r="D69" i="6"/>
  <c r="F69" i="6" s="1"/>
  <c r="C69" i="6"/>
  <c r="E69" i="6"/>
  <c r="G69" i="6" s="1"/>
  <c r="D63" i="5" l="1"/>
  <c r="F64" i="5"/>
  <c r="E63" i="5"/>
  <c r="G63" i="5" s="1"/>
  <c r="C64" i="5" s="1"/>
  <c r="E70" i="6"/>
  <c r="D70" i="6"/>
  <c r="F70" i="6" s="1"/>
  <c r="B70" i="6"/>
  <c r="A71" i="6"/>
  <c r="C70" i="6"/>
  <c r="G70" i="6" s="1"/>
  <c r="D64" i="5" l="1"/>
  <c r="A72" i="6"/>
  <c r="E71" i="6"/>
  <c r="G71" i="6" s="1"/>
  <c r="D71" i="6"/>
  <c r="B71" i="6"/>
  <c r="C71" i="6"/>
  <c r="F65" i="5"/>
  <c r="E64" i="5"/>
  <c r="G64" i="5" s="1"/>
  <c r="C65" i="5" s="1"/>
  <c r="D65" i="5" l="1"/>
  <c r="C72" i="6"/>
  <c r="G72" i="6" s="1"/>
  <c r="D72" i="6"/>
  <c r="F72" i="6" s="1"/>
  <c r="B72" i="6"/>
  <c r="A73" i="6"/>
  <c r="E72" i="6"/>
  <c r="F71" i="6"/>
  <c r="F66" i="5"/>
  <c r="E65" i="5"/>
  <c r="G65" i="5" s="1"/>
  <c r="C66" i="5" s="1"/>
  <c r="D66" i="5" l="1"/>
  <c r="A74" i="6"/>
  <c r="C73" i="6"/>
  <c r="D73" i="6"/>
  <c r="B73" i="6"/>
  <c r="E73" i="6"/>
  <c r="F73" i="6" s="1"/>
  <c r="E66" i="5"/>
  <c r="G66" i="5" s="1"/>
  <c r="C67" i="5" s="1"/>
  <c r="F67" i="5"/>
  <c r="D67" i="5" l="1"/>
  <c r="G73" i="6"/>
  <c r="E67" i="5"/>
  <c r="G67" i="5" s="1"/>
  <c r="C68" i="5" s="1"/>
  <c r="F68" i="5"/>
  <c r="C74" i="6"/>
  <c r="G74" i="6" s="1"/>
  <c r="D74" i="6"/>
  <c r="F74" i="6" s="1"/>
  <c r="B74" i="6"/>
  <c r="E74" i="6"/>
  <c r="A75" i="6"/>
  <c r="D68" i="5" l="1"/>
  <c r="A76" i="6"/>
  <c r="B75" i="6"/>
  <c r="E75" i="6"/>
  <c r="D75" i="6"/>
  <c r="F75" i="6" s="1"/>
  <c r="C75" i="6"/>
  <c r="G75" i="6" s="1"/>
  <c r="F69" i="5"/>
  <c r="E68" i="5"/>
  <c r="G68" i="5" s="1"/>
  <c r="C69" i="5" s="1"/>
  <c r="D69" i="5" l="1"/>
  <c r="F70" i="5"/>
  <c r="E69" i="5"/>
  <c r="G69" i="5" s="1"/>
  <c r="C70" i="5" s="1"/>
  <c r="A77" i="6"/>
  <c r="C76" i="6"/>
  <c r="G76" i="6" s="1"/>
  <c r="D76" i="6"/>
  <c r="F76" i="6" s="1"/>
  <c r="B76" i="6"/>
  <c r="E76" i="6"/>
  <c r="D70" i="5" l="1"/>
  <c r="E77" i="6"/>
  <c r="C77" i="6"/>
  <c r="G77" i="6" s="1"/>
  <c r="A78" i="6"/>
  <c r="D77" i="6"/>
  <c r="F77" i="6" s="1"/>
  <c r="B77" i="6"/>
  <c r="F71" i="5"/>
  <c r="E70" i="5"/>
  <c r="G70" i="5" s="1"/>
  <c r="C71" i="5" s="1"/>
  <c r="D71" i="5" l="1"/>
  <c r="F72" i="5"/>
  <c r="E71" i="5"/>
  <c r="G71" i="5" s="1"/>
  <c r="C72" i="5" s="1"/>
  <c r="C78" i="6"/>
  <c r="B78" i="6"/>
  <c r="E78" i="6"/>
  <c r="G78" i="6" s="1"/>
  <c r="A79" i="6"/>
  <c r="D78" i="6"/>
  <c r="F78" i="6" s="1"/>
  <c r="D72" i="5" l="1"/>
  <c r="C79" i="6"/>
  <c r="G79" i="6" s="1"/>
  <c r="E79" i="6"/>
  <c r="B79" i="6"/>
  <c r="A80" i="6"/>
  <c r="D79" i="6"/>
  <c r="F79" i="6" s="1"/>
  <c r="E72" i="5"/>
  <c r="G72" i="5" s="1"/>
  <c r="C73" i="5" s="1"/>
  <c r="F73" i="5"/>
  <c r="D73" i="5" l="1"/>
  <c r="E73" i="5" s="1"/>
  <c r="G73" i="5" s="1"/>
  <c r="C74" i="5" s="1"/>
  <c r="F74" i="5"/>
  <c r="A81" i="6"/>
  <c r="C80" i="6"/>
  <c r="B80" i="6"/>
  <c r="D80" i="6"/>
  <c r="F80" i="6" s="1"/>
  <c r="E80" i="6"/>
  <c r="G80" i="6" s="1"/>
  <c r="D74" i="5" l="1"/>
  <c r="B81" i="6"/>
  <c r="E81" i="6"/>
  <c r="C81" i="6"/>
  <c r="D81" i="6"/>
  <c r="F81" i="6" s="1"/>
  <c r="A82" i="6"/>
  <c r="G81" i="6"/>
  <c r="F75" i="5"/>
  <c r="E74" i="5"/>
  <c r="G74" i="5" s="1"/>
  <c r="C75" i="5" s="1"/>
  <c r="D75" i="5" l="1"/>
  <c r="E82" i="6"/>
  <c r="B82" i="6"/>
  <c r="A83" i="6"/>
  <c r="D82" i="6"/>
  <c r="F82" i="6" s="1"/>
  <c r="C82" i="6"/>
  <c r="G82" i="6" s="1"/>
  <c r="E75" i="5"/>
  <c r="G75" i="5" s="1"/>
  <c r="C76" i="5" s="1"/>
  <c r="F76" i="5"/>
  <c r="D76" i="5" l="1"/>
  <c r="D83" i="6"/>
  <c r="F83" i="6" s="1"/>
  <c r="B83" i="6"/>
  <c r="E83" i="6"/>
  <c r="A84" i="6"/>
  <c r="C83" i="6"/>
  <c r="G83" i="6" s="1"/>
  <c r="F77" i="5"/>
  <c r="E76" i="5"/>
  <c r="G76" i="5" s="1"/>
  <c r="C77" i="5" s="1"/>
  <c r="D77" i="5" l="1"/>
  <c r="F78" i="5"/>
  <c r="E77" i="5"/>
  <c r="G77" i="5" s="1"/>
  <c r="C78" i="5" s="1"/>
  <c r="G84" i="6"/>
  <c r="E84" i="6"/>
  <c r="A85" i="6"/>
  <c r="D84" i="6"/>
  <c r="F84" i="6" s="1"/>
  <c r="B84" i="6"/>
  <c r="C84" i="6"/>
  <c r="D78" i="5" l="1"/>
  <c r="F79" i="5"/>
  <c r="E78" i="5"/>
  <c r="G78" i="5" s="1"/>
  <c r="C79" i="5" s="1"/>
  <c r="A86" i="6"/>
  <c r="C85" i="6"/>
  <c r="D85" i="6"/>
  <c r="F85" i="6" s="1"/>
  <c r="B85" i="6"/>
  <c r="E85" i="6"/>
  <c r="G85" i="6" s="1"/>
  <c r="D79" i="5" l="1"/>
  <c r="B86" i="6"/>
  <c r="C86" i="6"/>
  <c r="G86" i="6" s="1"/>
  <c r="E86" i="6"/>
  <c r="D86" i="6"/>
  <c r="F86" i="6" s="1"/>
  <c r="A87" i="6"/>
  <c r="F80" i="5"/>
  <c r="E79" i="5"/>
  <c r="G79" i="5" s="1"/>
  <c r="C80" i="5" s="1"/>
  <c r="D80" i="5" l="1"/>
  <c r="C87" i="6"/>
  <c r="G87" i="6"/>
  <c r="A88" i="6"/>
  <c r="D87" i="6"/>
  <c r="B87" i="6"/>
  <c r="E87" i="6"/>
  <c r="F87" i="6" s="1"/>
  <c r="F81" i="5"/>
  <c r="E80" i="5"/>
  <c r="G80" i="5" s="1"/>
  <c r="C81" i="5" s="1"/>
  <c r="D81" i="5" l="1"/>
  <c r="E88" i="6"/>
  <c r="C88" i="6"/>
  <c r="G88" i="6" s="1"/>
  <c r="A89" i="6"/>
  <c r="D88" i="6"/>
  <c r="F88" i="6" s="1"/>
  <c r="B88" i="6"/>
  <c r="E81" i="5"/>
  <c r="G81" i="5" s="1"/>
  <c r="C82" i="5" s="1"/>
  <c r="F82" i="5"/>
  <c r="D82" i="5" l="1"/>
  <c r="D89" i="6"/>
  <c r="B89" i="6"/>
  <c r="E89" i="6"/>
  <c r="F89" i="6" s="1"/>
  <c r="C89" i="6"/>
  <c r="G89" i="6" s="1"/>
  <c r="A90" i="6"/>
  <c r="E82" i="5"/>
  <c r="G82" i="5" s="1"/>
  <c r="C83" i="5" s="1"/>
  <c r="F83" i="5"/>
  <c r="D83" i="5" l="1"/>
  <c r="E90" i="6"/>
  <c r="B90" i="6"/>
  <c r="A91" i="6"/>
  <c r="D90" i="6"/>
  <c r="F90" i="6" s="1"/>
  <c r="C90" i="6"/>
  <c r="G90" i="6" s="1"/>
  <c r="E83" i="5"/>
  <c r="G83" i="5" s="1"/>
  <c r="C84" i="5" s="1"/>
  <c r="F84" i="5"/>
  <c r="D84" i="5" l="1"/>
  <c r="D91" i="6"/>
  <c r="F91" i="6" s="1"/>
  <c r="B91" i="6"/>
  <c r="E91" i="6"/>
  <c r="A92" i="6"/>
  <c r="C91" i="6"/>
  <c r="G91" i="6" s="1"/>
  <c r="F85" i="5"/>
  <c r="E84" i="5"/>
  <c r="G84" i="5" s="1"/>
  <c r="C85" i="5" s="1"/>
  <c r="D85" i="5" l="1"/>
  <c r="A93" i="6"/>
  <c r="C92" i="6"/>
  <c r="G92" i="6" s="1"/>
  <c r="B92" i="6"/>
  <c r="E92" i="6"/>
  <c r="D92" i="6"/>
  <c r="F92" i="6" s="1"/>
  <c r="E85" i="5"/>
  <c r="G85" i="5" s="1"/>
  <c r="C86" i="5" s="1"/>
  <c r="F86" i="5"/>
  <c r="D86" i="5" l="1"/>
  <c r="B93" i="6"/>
  <c r="C93" i="6"/>
  <c r="G93" i="6"/>
  <c r="E93" i="6"/>
  <c r="A94" i="6"/>
  <c r="D93" i="6"/>
  <c r="F93" i="6" s="1"/>
  <c r="E86" i="5"/>
  <c r="G86" i="5" s="1"/>
  <c r="C87" i="5" s="1"/>
  <c r="F87" i="5"/>
  <c r="D87" i="5" l="1"/>
  <c r="E87" i="5" s="1"/>
  <c r="G87" i="5" s="1"/>
  <c r="C88" i="5" s="1"/>
  <c r="F88" i="5"/>
  <c r="A95" i="6"/>
  <c r="B94" i="6"/>
  <c r="D94" i="6"/>
  <c r="F94" i="6" s="1"/>
  <c r="C94" i="6"/>
  <c r="G94" i="6" s="1"/>
  <c r="E94" i="6"/>
  <c r="D88" i="5" l="1"/>
  <c r="E88" i="5"/>
  <c r="G88" i="5" s="1"/>
  <c r="C89" i="5" s="1"/>
  <c r="F89" i="5"/>
  <c r="A96" i="6"/>
  <c r="B95" i="6"/>
  <c r="E95" i="6"/>
  <c r="D95" i="6"/>
  <c r="F95" i="6" s="1"/>
  <c r="C95" i="6"/>
  <c r="G95" i="6"/>
  <c r="D89" i="5" l="1"/>
  <c r="A97" i="6"/>
  <c r="D96" i="6"/>
  <c r="F96" i="6" s="1"/>
  <c r="E96" i="6"/>
  <c r="G96" i="6" s="1"/>
  <c r="C96" i="6"/>
  <c r="B96" i="6"/>
  <c r="F90" i="5"/>
  <c r="E89" i="5"/>
  <c r="G89" i="5" s="1"/>
  <c r="C90" i="5" s="1"/>
  <c r="D90" i="5" l="1"/>
  <c r="A98" i="6"/>
  <c r="C97" i="6"/>
  <c r="D97" i="6"/>
  <c r="E97" i="6"/>
  <c r="F97" i="6" s="1"/>
  <c r="B97" i="6"/>
  <c r="E90" i="5"/>
  <c r="G90" i="5" s="1"/>
  <c r="C91" i="5" s="1"/>
  <c r="F91" i="5"/>
  <c r="D91" i="5" l="1"/>
  <c r="F92" i="5"/>
  <c r="E91" i="5"/>
  <c r="G91" i="5" s="1"/>
  <c r="C92" i="5" s="1"/>
  <c r="G97" i="6"/>
  <c r="C98" i="6" s="1"/>
  <c r="G98" i="6" s="1"/>
  <c r="B98" i="6"/>
  <c r="A99" i="6"/>
  <c r="D98" i="6"/>
  <c r="F98" i="6" s="1"/>
  <c r="E98" i="6"/>
  <c r="D92" i="5" l="1"/>
  <c r="C99" i="6"/>
  <c r="G99" i="6" s="1"/>
  <c r="A100" i="6"/>
  <c r="F99" i="6"/>
  <c r="B99" i="6"/>
  <c r="D99" i="6"/>
  <c r="E99" i="6"/>
  <c r="F93" i="5"/>
  <c r="E92" i="5"/>
  <c r="G92" i="5" s="1"/>
  <c r="C93" i="5" s="1"/>
  <c r="D93" i="5" l="1"/>
  <c r="A101" i="6"/>
  <c r="D100" i="6"/>
  <c r="F100" i="6" s="1"/>
  <c r="B100" i="6"/>
  <c r="E100" i="6"/>
  <c r="C100" i="6"/>
  <c r="G100" i="6" s="1"/>
  <c r="E93" i="5"/>
  <c r="G93" i="5" s="1"/>
  <c r="C94" i="5" s="1"/>
  <c r="F94" i="5"/>
  <c r="D94" i="5" l="1"/>
  <c r="E101" i="6"/>
  <c r="D101" i="6"/>
  <c r="F101" i="6" s="1"/>
  <c r="B101" i="6"/>
  <c r="A102" i="6"/>
  <c r="C101" i="6"/>
  <c r="G101" i="6" s="1"/>
  <c r="E94" i="5"/>
  <c r="G94" i="5" s="1"/>
  <c r="C95" i="5" s="1"/>
  <c r="F95" i="5"/>
  <c r="D95" i="5" l="1"/>
  <c r="F96" i="5"/>
  <c r="E95" i="5"/>
  <c r="G95" i="5" s="1"/>
  <c r="C96" i="5" s="1"/>
  <c r="E102" i="6"/>
  <c r="G102" i="6" s="1"/>
  <c r="C102" i="6"/>
  <c r="A103" i="6"/>
  <c r="B102" i="6"/>
  <c r="D102" i="6"/>
  <c r="F102" i="6" s="1"/>
  <c r="D96" i="5" l="1"/>
  <c r="B103" i="6"/>
  <c r="A104" i="6"/>
  <c r="D103" i="6"/>
  <c r="C103" i="6"/>
  <c r="G103" i="6" s="1"/>
  <c r="E103" i="6"/>
  <c r="F103" i="6" s="1"/>
  <c r="E96" i="5"/>
  <c r="G96" i="5" s="1"/>
  <c r="C97" i="5" s="1"/>
  <c r="F97" i="5"/>
  <c r="D97" i="5" l="1"/>
  <c r="E97" i="5" s="1"/>
  <c r="G97" i="5" s="1"/>
  <c r="C98" i="5" s="1"/>
  <c r="F98" i="5"/>
  <c r="E104" i="6"/>
  <c r="A105" i="6"/>
  <c r="B104" i="6"/>
  <c r="D104" i="6"/>
  <c r="F104" i="6" s="1"/>
  <c r="C104" i="6"/>
  <c r="G104" i="6" s="1"/>
  <c r="D98" i="5" l="1"/>
  <c r="F99" i="5"/>
  <c r="E98" i="5"/>
  <c r="G98" i="5" s="1"/>
  <c r="C99" i="5" s="1"/>
  <c r="D105" i="6"/>
  <c r="F105" i="6" s="1"/>
  <c r="B105" i="6"/>
  <c r="A106" i="6"/>
  <c r="E105" i="6"/>
  <c r="C105" i="6"/>
  <c r="G105" i="6" s="1"/>
  <c r="D99" i="5" l="1"/>
  <c r="F100" i="5"/>
  <c r="E99" i="5"/>
  <c r="G99" i="5" s="1"/>
  <c r="C100" i="5" s="1"/>
  <c r="E106" i="6"/>
  <c r="B106" i="6"/>
  <c r="C106" i="6"/>
  <c r="G106" i="6" s="1"/>
  <c r="D106" i="6"/>
  <c r="F106" i="6" s="1"/>
  <c r="A107" i="6"/>
  <c r="D100" i="5" l="1"/>
  <c r="F101" i="5"/>
  <c r="E100" i="5"/>
  <c r="G100" i="5" s="1"/>
  <c r="C101" i="5" s="1"/>
  <c r="C107" i="6"/>
  <c r="G107" i="6" s="1"/>
  <c r="A108" i="6"/>
  <c r="D107" i="6"/>
  <c r="B107" i="6"/>
  <c r="E107" i="6"/>
  <c r="F107" i="6"/>
  <c r="D101" i="5" l="1"/>
  <c r="E101" i="5"/>
  <c r="G101" i="5" s="1"/>
  <c r="C102" i="5" s="1"/>
  <c r="F102" i="5"/>
  <c r="E108" i="6"/>
  <c r="G108" i="6" s="1"/>
  <c r="A109" i="6"/>
  <c r="D108" i="6"/>
  <c r="F108" i="6" s="1"/>
  <c r="C108" i="6"/>
  <c r="B108" i="6"/>
  <c r="D102" i="5" l="1"/>
  <c r="E102" i="5" s="1"/>
  <c r="G102" i="5" s="1"/>
  <c r="C103" i="5" s="1"/>
  <c r="F103" i="5"/>
  <c r="D109" i="6"/>
  <c r="F109" i="6" s="1"/>
  <c r="B109" i="6"/>
  <c r="E109" i="6"/>
  <c r="C109" i="6"/>
  <c r="A110" i="6"/>
  <c r="G109" i="6"/>
  <c r="D103" i="5" l="1"/>
  <c r="C110" i="6"/>
  <c r="G110" i="6" s="1"/>
  <c r="A111" i="6"/>
  <c r="D110" i="6"/>
  <c r="F110" i="6" s="1"/>
  <c r="B110" i="6"/>
  <c r="E110" i="6"/>
  <c r="F104" i="5"/>
  <c r="E103" i="5"/>
  <c r="G103" i="5" s="1"/>
  <c r="C104" i="5" s="1"/>
  <c r="D104" i="5" l="1"/>
  <c r="C111" i="6"/>
  <c r="D111" i="6"/>
  <c r="F111" i="6" s="1"/>
  <c r="E111" i="6"/>
  <c r="G111" i="6" s="1"/>
  <c r="A112" i="6"/>
  <c r="B111" i="6"/>
  <c r="F105" i="5"/>
  <c r="E104" i="5"/>
  <c r="G104" i="5" s="1"/>
  <c r="C105" i="5" s="1"/>
  <c r="D105" i="5" l="1"/>
  <c r="E105" i="5"/>
  <c r="G105" i="5" s="1"/>
  <c r="C106" i="5" s="1"/>
  <c r="F106" i="5"/>
  <c r="C112" i="6"/>
  <c r="G112" i="6" s="1"/>
  <c r="D112" i="6"/>
  <c r="F112" i="6" s="1"/>
  <c r="B112" i="6"/>
  <c r="A113" i="6"/>
  <c r="E112" i="6"/>
  <c r="D106" i="5" l="1"/>
  <c r="E106" i="5"/>
  <c r="G106" i="5" s="1"/>
  <c r="C107" i="5" s="1"/>
  <c r="F107" i="5"/>
  <c r="C113" i="6"/>
  <c r="G113" i="6" s="1"/>
  <c r="A114" i="6"/>
  <c r="D113" i="6"/>
  <c r="F113" i="6" s="1"/>
  <c r="E113" i="6"/>
  <c r="B113" i="6"/>
  <c r="D107" i="5" l="1"/>
  <c r="E107" i="5"/>
  <c r="G107" i="5" s="1"/>
  <c r="C108" i="5" s="1"/>
  <c r="F108" i="5"/>
  <c r="B114" i="6"/>
  <c r="C114" i="6"/>
  <c r="D114" i="6"/>
  <c r="F114" i="6" s="1"/>
  <c r="A115" i="6"/>
  <c r="E114" i="6"/>
  <c r="G114" i="6" s="1"/>
  <c r="D108" i="5" l="1"/>
  <c r="F109" i="5"/>
  <c r="E108" i="5"/>
  <c r="G108" i="5" s="1"/>
  <c r="C109" i="5" s="1"/>
  <c r="G115" i="6"/>
  <c r="A116" i="6"/>
  <c r="D115" i="6"/>
  <c r="B115" i="6"/>
  <c r="C115" i="6"/>
  <c r="E115" i="6"/>
  <c r="F115" i="6" s="1"/>
  <c r="D109" i="5" l="1"/>
  <c r="F110" i="5"/>
  <c r="E109" i="5"/>
  <c r="G109" i="5" s="1"/>
  <c r="C110" i="5" s="1"/>
  <c r="C116" i="6"/>
  <c r="G116" i="6" s="1"/>
  <c r="B116" i="6"/>
  <c r="E116" i="6"/>
  <c r="A117" i="6"/>
  <c r="D116" i="6"/>
  <c r="F116" i="6" s="1"/>
  <c r="D110" i="5" l="1"/>
  <c r="F111" i="5"/>
  <c r="E110" i="5"/>
  <c r="G110" i="5" s="1"/>
  <c r="C111" i="5" s="1"/>
  <c r="G117" i="6"/>
  <c r="B117" i="6"/>
  <c r="E117" i="6"/>
  <c r="A118" i="6"/>
  <c r="D117" i="6"/>
  <c r="F117" i="6"/>
  <c r="C117" i="6"/>
  <c r="D111" i="5" l="1"/>
  <c r="E118" i="6"/>
  <c r="B118" i="6"/>
  <c r="C118" i="6"/>
  <c r="G118" i="6" s="1"/>
  <c r="A119" i="6"/>
  <c r="D118" i="6"/>
  <c r="F118" i="6" s="1"/>
  <c r="F112" i="5"/>
  <c r="E111" i="5"/>
  <c r="G111" i="5" s="1"/>
  <c r="C112" i="5" s="1"/>
  <c r="D112" i="5" l="1"/>
  <c r="A120" i="6"/>
  <c r="C119" i="6"/>
  <c r="G119" i="6" s="1"/>
  <c r="D119" i="6"/>
  <c r="F119" i="6" s="1"/>
  <c r="B119" i="6"/>
  <c r="E119" i="6"/>
  <c r="E112" i="5"/>
  <c r="G112" i="5" s="1"/>
  <c r="C113" i="5" s="1"/>
  <c r="F113" i="5"/>
  <c r="D113" i="5" l="1"/>
  <c r="E120" i="6"/>
  <c r="G120" i="6" s="1"/>
  <c r="D120" i="6"/>
  <c r="F120" i="6" s="1"/>
  <c r="B120" i="6"/>
  <c r="A121" i="6"/>
  <c r="C120" i="6"/>
  <c r="E113" i="5"/>
  <c r="G113" i="5" s="1"/>
  <c r="C114" i="5" s="1"/>
  <c r="F114" i="5"/>
  <c r="D114" i="5" l="1"/>
  <c r="F115" i="5"/>
  <c r="E114" i="5"/>
  <c r="G114" i="5" s="1"/>
  <c r="C115" i="5" s="1"/>
  <c r="A122" i="6"/>
  <c r="C121" i="6"/>
  <c r="G121" i="6" s="1"/>
  <c r="B121" i="6"/>
  <c r="E121" i="6"/>
  <c r="D121" i="6"/>
  <c r="F121" i="6" s="1"/>
  <c r="D115" i="5" l="1"/>
  <c r="E122" i="6"/>
  <c r="C122" i="6"/>
  <c r="G122" i="6"/>
  <c r="B122" i="6"/>
  <c r="A123" i="6"/>
  <c r="D122" i="6"/>
  <c r="F122" i="6" s="1"/>
  <c r="E115" i="5"/>
  <c r="G115" i="5" s="1"/>
  <c r="C116" i="5" s="1"/>
  <c r="F116" i="5"/>
  <c r="D116" i="5" l="1"/>
  <c r="F117" i="5"/>
  <c r="E116" i="5"/>
  <c r="G116" i="5" s="1"/>
  <c r="C117" i="5" s="1"/>
  <c r="C123" i="6"/>
  <c r="G123" i="6" s="1"/>
  <c r="A124" i="6"/>
  <c r="B123" i="6"/>
  <c r="E123" i="6"/>
  <c r="D123" i="6"/>
  <c r="F123" i="6" s="1"/>
  <c r="D117" i="5" l="1"/>
  <c r="F118" i="5"/>
  <c r="E117" i="5"/>
  <c r="G117" i="5" s="1"/>
  <c r="C118" i="5" s="1"/>
  <c r="E124" i="6"/>
  <c r="C124" i="6"/>
  <c r="G124" i="6" s="1"/>
  <c r="A125" i="6"/>
  <c r="B124" i="6"/>
  <c r="D124" i="6"/>
  <c r="F124" i="6" s="1"/>
  <c r="D118" i="5" l="1"/>
  <c r="F119" i="5"/>
  <c r="E118" i="5"/>
  <c r="G118" i="5" s="1"/>
  <c r="C119" i="5" s="1"/>
  <c r="E125" i="6"/>
  <c r="G125" i="6" s="1"/>
  <c r="B125" i="6"/>
  <c r="C125" i="6"/>
  <c r="A126" i="6"/>
  <c r="D125" i="6"/>
  <c r="F125" i="6" s="1"/>
  <c r="D119" i="5" l="1"/>
  <c r="F120" i="5"/>
  <c r="E119" i="5"/>
  <c r="G119" i="5" s="1"/>
  <c r="C120" i="5" s="1"/>
  <c r="C126" i="6"/>
  <c r="G126" i="6" s="1"/>
  <c r="A127" i="6"/>
  <c r="D126" i="6"/>
  <c r="F126" i="6" s="1"/>
  <c r="E126" i="6"/>
  <c r="B126" i="6"/>
  <c r="D120" i="5" l="1"/>
  <c r="F121" i="5"/>
  <c r="E120" i="5"/>
  <c r="G120" i="5" s="1"/>
  <c r="C121" i="5" s="1"/>
  <c r="D127" i="6"/>
  <c r="F127" i="6" s="1"/>
  <c r="A128" i="6"/>
  <c r="E127" i="6"/>
  <c r="C127" i="6"/>
  <c r="G127" i="6" s="1"/>
  <c r="B127" i="6"/>
  <c r="D121" i="5" l="1"/>
  <c r="E121" i="5"/>
  <c r="G121" i="5" s="1"/>
  <c r="C122" i="5" s="1"/>
  <c r="F122" i="5"/>
  <c r="D128" i="6"/>
  <c r="F128" i="6" s="1"/>
  <c r="B128" i="6"/>
  <c r="A129" i="6"/>
  <c r="E128" i="6"/>
  <c r="G128" i="6" s="1"/>
  <c r="C128" i="6"/>
  <c r="D122" i="5" l="1"/>
  <c r="B129" i="6"/>
  <c r="E129" i="6"/>
  <c r="G129" i="6" s="1"/>
  <c r="D129" i="6"/>
  <c r="F129" i="6" s="1"/>
  <c r="C129" i="6"/>
  <c r="A130" i="6"/>
  <c r="E122" i="5"/>
  <c r="G122" i="5" s="1"/>
  <c r="C123" i="5" s="1"/>
  <c r="F123" i="5"/>
  <c r="D123" i="5" l="1"/>
  <c r="F124" i="5"/>
  <c r="E123" i="5"/>
  <c r="G123" i="5" s="1"/>
  <c r="C124" i="5" s="1"/>
  <c r="C130" i="6"/>
  <c r="A131" i="6"/>
  <c r="B130" i="6"/>
  <c r="D130" i="6"/>
  <c r="F130" i="6" s="1"/>
  <c r="E130" i="6"/>
  <c r="G130" i="6" s="1"/>
  <c r="D124" i="5" l="1"/>
  <c r="A132" i="6"/>
  <c r="D131" i="6"/>
  <c r="B131" i="6"/>
  <c r="E131" i="6"/>
  <c r="F131" i="6" s="1"/>
  <c r="C131" i="6"/>
  <c r="G131" i="6" s="1"/>
  <c r="E124" i="5"/>
  <c r="G124" i="5" s="1"/>
  <c r="C125" i="5" s="1"/>
  <c r="F125" i="5"/>
  <c r="D125" i="5" l="1"/>
  <c r="E125" i="5"/>
  <c r="G125" i="5" s="1"/>
  <c r="C126" i="5" s="1"/>
  <c r="F126" i="5"/>
  <c r="D132" i="6"/>
  <c r="F132" i="6" s="1"/>
  <c r="B132" i="6"/>
  <c r="E132" i="6"/>
  <c r="C132" i="6"/>
  <c r="G132" i="6"/>
  <c r="A133" i="6"/>
  <c r="D126" i="5" l="1"/>
  <c r="F127" i="5"/>
  <c r="E126" i="5"/>
  <c r="G126" i="5" s="1"/>
  <c r="C127" i="5" s="1"/>
  <c r="C133" i="6"/>
  <c r="E133" i="6"/>
  <c r="G133" i="6" s="1"/>
  <c r="D133" i="6"/>
  <c r="F133" i="6" s="1"/>
  <c r="B133" i="6"/>
  <c r="A134" i="6"/>
  <c r="D127" i="5" l="1"/>
  <c r="A135" i="6"/>
  <c r="D134" i="6"/>
  <c r="F134" i="6" s="1"/>
  <c r="E134" i="6"/>
  <c r="C134" i="6"/>
  <c r="G134" i="6" s="1"/>
  <c r="B134" i="6"/>
  <c r="F128" i="5"/>
  <c r="E127" i="5"/>
  <c r="G127" i="5" s="1"/>
  <c r="C128" i="5" s="1"/>
  <c r="D128" i="5" l="1"/>
  <c r="E128" i="5"/>
  <c r="G128" i="5" s="1"/>
  <c r="C129" i="5" s="1"/>
  <c r="F129" i="5"/>
  <c r="B135" i="6"/>
  <c r="A136" i="6"/>
  <c r="E135" i="6"/>
  <c r="G135" i="6"/>
  <c r="D135" i="6"/>
  <c r="F135" i="6" s="1"/>
  <c r="C135" i="6"/>
  <c r="D129" i="5" l="1"/>
  <c r="F130" i="5"/>
  <c r="E129" i="5"/>
  <c r="G129" i="5" s="1"/>
  <c r="C130" i="5" s="1"/>
  <c r="A137" i="6"/>
  <c r="B136" i="6"/>
  <c r="E136" i="6"/>
  <c r="C136" i="6"/>
  <c r="G136" i="6" s="1"/>
  <c r="D136" i="6"/>
  <c r="F136" i="6" s="1"/>
  <c r="D130" i="5" l="1"/>
  <c r="B137" i="6"/>
  <c r="E137" i="6"/>
  <c r="C137" i="6"/>
  <c r="D137" i="6"/>
  <c r="F137" i="6" s="1"/>
  <c r="A138" i="6"/>
  <c r="G137" i="6"/>
  <c r="F131" i="5"/>
  <c r="E130" i="5"/>
  <c r="G130" i="5" s="1"/>
  <c r="C131" i="5" s="1"/>
  <c r="D131" i="5" l="1"/>
  <c r="E131" i="5" s="1"/>
  <c r="G131" i="5" s="1"/>
  <c r="C132" i="5" s="1"/>
  <c r="F132" i="5"/>
  <c r="B138" i="6"/>
  <c r="C138" i="6"/>
  <c r="D138" i="6"/>
  <c r="F138" i="6" s="1"/>
  <c r="E138" i="6"/>
  <c r="G138" i="6" s="1"/>
  <c r="D132" i="5" l="1"/>
  <c r="E132" i="5" s="1"/>
  <c r="G132" i="5" s="1"/>
  <c r="C133" i="5" s="1"/>
  <c r="F133" i="5"/>
  <c r="D133" i="5" l="1"/>
  <c r="E133" i="5"/>
  <c r="G133" i="5" s="1"/>
  <c r="C134" i="5" s="1"/>
  <c r="F134" i="5"/>
  <c r="D134" i="5" l="1"/>
  <c r="F135" i="5"/>
  <c r="E134" i="5"/>
  <c r="G134" i="5" s="1"/>
  <c r="C135" i="5" s="1"/>
  <c r="D135" i="5" l="1"/>
  <c r="E135" i="5"/>
  <c r="G135" i="5" s="1"/>
  <c r="C136" i="5" s="1"/>
  <c r="F136" i="5"/>
  <c r="D136" i="5" l="1"/>
  <c r="E136" i="5" s="1"/>
  <c r="G136" i="5" s="1"/>
  <c r="C137" i="5" s="1"/>
  <c r="F137" i="5"/>
  <c r="D137" i="5" l="1"/>
  <c r="E137" i="5"/>
  <c r="G137" i="5" s="1"/>
</calcChain>
</file>

<file path=xl/sharedStrings.xml><?xml version="1.0" encoding="utf-8"?>
<sst xmlns="http://schemas.openxmlformats.org/spreadsheetml/2006/main" count="115" uniqueCount="88">
  <si>
    <t>Lisa 3 üürilepingule nr Ü13093/17</t>
  </si>
  <si>
    <t>Üürnik</t>
  </si>
  <si>
    <t>Sotsiaalkindlustusamet</t>
  </si>
  <si>
    <t>Üüripinna aadress</t>
  </si>
  <si>
    <t xml:space="preserve">Ida-Viru maakond, Narva linn, Madise tn 21 </t>
  </si>
  <si>
    <t>Üüripind (hooned)</t>
  </si>
  <si>
    <r>
      <t>m</t>
    </r>
    <r>
      <rPr>
        <b/>
        <vertAlign val="superscript"/>
        <sz val="11"/>
        <color indexed="8"/>
        <rFont val="Times New Roman"/>
        <family val="1"/>
      </rPr>
      <t>2</t>
    </r>
  </si>
  <si>
    <t>Territoorium</t>
  </si>
  <si>
    <r>
      <t>m</t>
    </r>
    <r>
      <rPr>
        <vertAlign val="superscript"/>
        <sz val="11"/>
        <color indexed="8"/>
        <rFont val="Times New Roman"/>
        <family val="1"/>
      </rPr>
      <t>2</t>
    </r>
  </si>
  <si>
    <t xml:space="preserve">Üüriteenused ja üür  </t>
  </si>
  <si>
    <r>
      <t>EUR/m</t>
    </r>
    <r>
      <rPr>
        <b/>
        <vertAlign val="superscript"/>
        <sz val="11"/>
        <color indexed="8"/>
        <rFont val="Times New Roman"/>
        <family val="1"/>
      </rPr>
      <t>2</t>
    </r>
  </si>
  <si>
    <t>summa kuus</t>
  </si>
  <si>
    <t xml:space="preserve">Muutmise alus </t>
  </si>
  <si>
    <t>Märkused</t>
  </si>
  <si>
    <t>Kapitalikomponent (bilansiline)</t>
  </si>
  <si>
    <t>Ei indekseerita</t>
  </si>
  <si>
    <r>
      <t xml:space="preserve">Kapitalikomponent </t>
    </r>
    <r>
      <rPr>
        <sz val="11"/>
        <color indexed="8"/>
        <rFont val="Times New Roman"/>
        <family val="1"/>
        <charset val="186"/>
      </rPr>
      <t>(investeering)</t>
    </r>
  </si>
  <si>
    <t>Lepingu lisast nr 6.1 tulenev kapitalikomponent; tasutakse kuni 31.01.2028</t>
  </si>
  <si>
    <t xml:space="preserve">Remonttööd </t>
  </si>
  <si>
    <t>Kinnisvara haldamine (haldusteenus)</t>
  </si>
  <si>
    <t xml:space="preserve"> Indekseeritakse alates 01.01.2020.a, 31.dets THI, max 3%</t>
  </si>
  <si>
    <t>Tehnohooldus</t>
  </si>
  <si>
    <t>Omanikukohustused</t>
  </si>
  <si>
    <t>ÜÜR KOKKU</t>
  </si>
  <si>
    <t>Kõrvalteenused ja kõrvalteenuste tasud</t>
  </si>
  <si>
    <t>Heakord</t>
  </si>
  <si>
    <t>Teenuse hinna ja tarbimise muutus</t>
  </si>
  <si>
    <t>Kõrvalteenuste eest tasumine tegeliku kulu alusel, esitatud kuluprognoos</t>
  </si>
  <si>
    <t>Tarbimisteenused</t>
  </si>
  <si>
    <t>Elektrienergia</t>
  </si>
  <si>
    <t>Küte (soojusenergia)</t>
  </si>
  <si>
    <t>Vesi ja kanalisatsioon</t>
  </si>
  <si>
    <t>KÕRVALTEENUSTE TASUD KOKKU</t>
  </si>
  <si>
    <t>Üür ja kõrvalteenuste tasud kokku ilma käibemaksuta (kuus)</t>
  </si>
  <si>
    <t>Käibemaks</t>
  </si>
  <si>
    <t>ÜÜR JA KÕRVALTEENUSTE TASUD KOOS KÄIBEMAKSUGA (kuus)</t>
  </si>
  <si>
    <t>ÜÜR JA KÕRVALTEENUSTE TASUD KÄIBEMAKSUTA (perioodil)</t>
  </si>
  <si>
    <t>ÜÜR JA KÕRVALTEENUSTE TASUD KOOS KÄIBEMAKSUGA (perioodil)</t>
  </si>
  <si>
    <t>Üürileandja:</t>
  </si>
  <si>
    <t>Üürnik:</t>
  </si>
  <si>
    <t>(allkirjastatud digitaalselt)</t>
  </si>
  <si>
    <t>Üüritav pind</t>
  </si>
  <si>
    <t>Proportsioon</t>
  </si>
  <si>
    <t>Kapitalikomponendi annuiteetmaksegraafik* - Grafovi 21 Narva SKA</t>
  </si>
  <si>
    <t>Keskkonnaamet</t>
  </si>
  <si>
    <t>*ilma investeeringuta</t>
  </si>
  <si>
    <t>Keskkonnaagentuur</t>
  </si>
  <si>
    <t>Maksete algus</t>
  </si>
  <si>
    <t>Tööinspektsioon</t>
  </si>
  <si>
    <t>Maksete arv</t>
  </si>
  <si>
    <t>kuud</t>
  </si>
  <si>
    <t>Terviseamet</t>
  </si>
  <si>
    <t>Kinnistu jääkmaksumus</t>
  </si>
  <si>
    <t>EUR (km-ta)</t>
  </si>
  <si>
    <t>m2</t>
  </si>
  <si>
    <t>Üürniku osakaal</t>
  </si>
  <si>
    <t>Kapitali algväärtus</t>
  </si>
  <si>
    <t>Kapitali lõppväärtus</t>
  </si>
  <si>
    <t>Kapitali tulumäär 2017 I pa</t>
  </si>
  <si>
    <t>Kuupäev</t>
  </si>
  <si>
    <t>Jrk nr</t>
  </si>
  <si>
    <t>Algjääk</t>
  </si>
  <si>
    <t>Intress</t>
  </si>
  <si>
    <t>Põhiosa</t>
  </si>
  <si>
    <t>Kap.komponent</t>
  </si>
  <si>
    <t>Lõppjääk</t>
  </si>
  <si>
    <t xml:space="preserve">Lisa 2 Parendustööde kokkuleppele nr 1 </t>
  </si>
  <si>
    <t>Kapitalikomponendi LÕPLIK graafik - Sotsaalkindlustusameti osa investeeringust</t>
  </si>
  <si>
    <t>Objekti aadress</t>
  </si>
  <si>
    <t>I. Grafovi tn 21, Narva</t>
  </si>
  <si>
    <t>Üüripind</t>
  </si>
  <si>
    <t>Üüriperioodi algus</t>
  </si>
  <si>
    <t>üüripind hoones kokku</t>
  </si>
  <si>
    <t>Üüriperioodi pikkus</t>
  </si>
  <si>
    <t>Üüriperioodi lõpp</t>
  </si>
  <si>
    <t>Investeering</t>
  </si>
  <si>
    <t>EUR (KM-ta)</t>
  </si>
  <si>
    <t>Soetusmaksumus</t>
  </si>
  <si>
    <t>EUR</t>
  </si>
  <si>
    <t>Korraldustasu</t>
  </si>
  <si>
    <t>Ehit.aegne intress</t>
  </si>
  <si>
    <t>Arvestuslik algväärtus</t>
  </si>
  <si>
    <t>Jääkväärtus</t>
  </si>
  <si>
    <t>Intressimäär 2018</t>
  </si>
  <si>
    <t>Üür ja kõrvalteenuste tasu alates 01.04.2026 - 31.12.2026</t>
  </si>
  <si>
    <t>9 kuud</t>
  </si>
  <si>
    <t>Tugiteenused</t>
  </si>
  <si>
    <t>Valveteenus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</si>
</sst>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#,##0.0"/>
    <numFmt numFmtId="165" formatCode="0.0"/>
    <numFmt numFmtId="166" formatCode="d&quot;.&quot;mm&quot;.&quot;yyyy"/>
    <numFmt numFmtId="167" formatCode="0.000%"/>
    <numFmt numFmtId="168" formatCode="#,##0.00&quot; &quot;;[Red]&quot;-&quot;#,##0.00&quot; &quot;"/>
    <numFmt numFmtId="169" formatCode="0.0%"/>
  </numFmts>
  <fonts count="48" x14ac:knownFonts="1">
    <font>
      <sz val="11"/>
      <color theme="1"/>
      <name val="Calibri"/>
      <family val="2"/>
      <charset val="186"/>
      <scheme val="minor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b/>
      <vertAlign val="superscript"/>
      <sz val="11"/>
      <color indexed="8"/>
      <name val="Times New Roman"/>
      <family val="1"/>
    </font>
    <font>
      <sz val="11"/>
      <name val="Times New Roman"/>
      <family val="1"/>
    </font>
    <font>
      <vertAlign val="superscript"/>
      <sz val="11"/>
      <color indexed="8"/>
      <name val="Times New Roman"/>
      <family val="1"/>
    </font>
    <font>
      <sz val="11"/>
      <name val="Calibri"/>
      <family val="2"/>
    </font>
    <font>
      <b/>
      <sz val="10"/>
      <name val="Times New Roman"/>
      <family val="1"/>
    </font>
    <font>
      <sz val="10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i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11"/>
      <color rgb="FFFF0000"/>
      <name val="Calibri"/>
      <family val="2"/>
    </font>
    <font>
      <i/>
      <sz val="11"/>
      <color rgb="FF000000"/>
      <name val="Calibri"/>
      <family val="2"/>
    </font>
    <font>
      <sz val="10"/>
      <color rgb="FF00B050"/>
      <name val="Times New Roman"/>
      <family val="1"/>
      <charset val="186"/>
    </font>
    <font>
      <sz val="11"/>
      <color rgb="FF00B050"/>
      <name val="Calibri"/>
      <family val="2"/>
    </font>
    <font>
      <sz val="11"/>
      <color rgb="FF1F497D"/>
      <name val="Calibri"/>
      <family val="2"/>
    </font>
    <font>
      <b/>
      <i/>
      <sz val="11"/>
      <color rgb="FF000000"/>
      <name val="Calibri"/>
      <family val="2"/>
    </font>
    <font>
      <i/>
      <sz val="9"/>
      <color rgb="FF000000"/>
      <name val="Calibri"/>
      <family val="2"/>
    </font>
    <font>
      <sz val="10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charset val="186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FF0000"/>
      <name val="Calibri"/>
      <family val="2"/>
      <charset val="186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theme="1"/>
      <name val="Times New Roman"/>
      <family val="1"/>
      <charset val="186"/>
    </font>
    <font>
      <b/>
      <sz val="8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8"/>
      <color rgb="FFFF0000"/>
      <name val="Calibri"/>
      <family val="2"/>
      <scheme val="minor"/>
    </font>
    <font>
      <sz val="11"/>
      <color theme="1" tint="0.499984740745262"/>
      <name val="Times New Roman"/>
      <family val="1"/>
    </font>
    <font>
      <b/>
      <sz val="11"/>
      <color theme="1" tint="0.499984740745262"/>
      <name val="Times New Roman"/>
      <family val="1"/>
    </font>
    <font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2F2F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rgb="FF000000"/>
      </bottom>
      <diagonal/>
    </border>
  </borders>
  <cellStyleXfs count="3">
    <xf numFmtId="0" fontId="0" fillId="0" borderId="0"/>
    <xf numFmtId="0" fontId="11" fillId="0" borderId="0"/>
    <xf numFmtId="9" fontId="10" fillId="0" borderId="0" applyFont="0" applyFill="0" applyBorder="0" applyAlignment="0" applyProtection="0"/>
  </cellStyleXfs>
  <cellXfs count="203">
    <xf numFmtId="0" fontId="0" fillId="0" borderId="0" xfId="0"/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right"/>
    </xf>
    <xf numFmtId="0" fontId="2" fillId="0" borderId="1" xfId="0" applyFont="1" applyBorder="1"/>
    <xf numFmtId="0" fontId="15" fillId="0" borderId="1" xfId="0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15" fillId="0" borderId="1" xfId="0" applyFont="1" applyBorder="1"/>
    <xf numFmtId="0" fontId="15" fillId="0" borderId="0" xfId="0" applyFont="1"/>
    <xf numFmtId="0" fontId="15" fillId="2" borderId="2" xfId="0" applyFont="1" applyFill="1" applyBorder="1" applyAlignment="1">
      <alignment horizontal="left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3" fillId="0" borderId="1" xfId="0" applyFont="1" applyBorder="1"/>
    <xf numFmtId="0" fontId="13" fillId="0" borderId="5" xfId="0" applyFont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15" fillId="2" borderId="7" xfId="0" applyFont="1" applyFill="1" applyBorder="1"/>
    <xf numFmtId="4" fontId="2" fillId="2" borderId="6" xfId="0" applyNumberFormat="1" applyFont="1" applyFill="1" applyBorder="1" applyAlignment="1">
      <alignment horizontal="right"/>
    </xf>
    <xf numFmtId="0" fontId="13" fillId="2" borderId="8" xfId="0" applyFont="1" applyFill="1" applyBorder="1"/>
    <xf numFmtId="0" fontId="15" fillId="3" borderId="9" xfId="0" applyFont="1" applyFill="1" applyBorder="1" applyAlignment="1">
      <alignment horizontal="center"/>
    </xf>
    <xf numFmtId="0" fontId="15" fillId="3" borderId="0" xfId="0" applyFont="1" applyFill="1"/>
    <xf numFmtId="4" fontId="16" fillId="3" borderId="9" xfId="0" applyNumberFormat="1" applyFont="1" applyFill="1" applyBorder="1" applyAlignment="1">
      <alignment horizontal="right"/>
    </xf>
    <xf numFmtId="0" fontId="13" fillId="3" borderId="10" xfId="0" applyFont="1" applyFill="1" applyBorder="1"/>
    <xf numFmtId="0" fontId="15" fillId="2" borderId="6" xfId="0" applyFont="1" applyFill="1" applyBorder="1" applyAlignment="1">
      <alignment horizontal="left"/>
    </xf>
    <xf numFmtId="4" fontId="15" fillId="2" borderId="5" xfId="0" applyNumberFormat="1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15" fillId="4" borderId="11" xfId="0" applyFont="1" applyFill="1" applyBorder="1" applyAlignment="1">
      <alignment horizontal="left"/>
    </xf>
    <xf numFmtId="0" fontId="15" fillId="4" borderId="12" xfId="0" applyFont="1" applyFill="1" applyBorder="1"/>
    <xf numFmtId="0" fontId="13" fillId="4" borderId="13" xfId="0" applyFont="1" applyFill="1" applyBorder="1"/>
    <xf numFmtId="0" fontId="15" fillId="0" borderId="0" xfId="0" applyFont="1" applyAlignment="1">
      <alignment horizontal="left"/>
    </xf>
    <xf numFmtId="4" fontId="15" fillId="0" borderId="9" xfId="0" applyNumberFormat="1" applyFont="1" applyBorder="1" applyAlignment="1">
      <alignment horizontal="right"/>
    </xf>
    <xf numFmtId="4" fontId="15" fillId="0" borderId="10" xfId="0" applyNumberFormat="1" applyFont="1" applyBorder="1" applyAlignment="1">
      <alignment horizontal="right"/>
    </xf>
    <xf numFmtId="4" fontId="15" fillId="0" borderId="0" xfId="0" applyNumberFormat="1" applyFont="1" applyAlignment="1">
      <alignment horizontal="right"/>
    </xf>
    <xf numFmtId="4" fontId="13" fillId="0" borderId="9" xfId="0" applyNumberFormat="1" applyFont="1" applyBorder="1"/>
    <xf numFmtId="9" fontId="2" fillId="0" borderId="0" xfId="0" applyNumberFormat="1" applyFont="1" applyAlignment="1">
      <alignment horizontal="left"/>
    </xf>
    <xf numFmtId="4" fontId="15" fillId="0" borderId="9" xfId="0" applyNumberFormat="1" applyFont="1" applyBorder="1"/>
    <xf numFmtId="4" fontId="15" fillId="0" borderId="14" xfId="0" applyNumberFormat="1" applyFont="1" applyBorder="1"/>
    <xf numFmtId="4" fontId="2" fillId="0" borderId="15" xfId="0" applyNumberFormat="1" applyFont="1" applyBorder="1"/>
    <xf numFmtId="0" fontId="15" fillId="2" borderId="17" xfId="0" applyFont="1" applyFill="1" applyBorder="1" applyAlignment="1">
      <alignment horizontal="center" wrapText="1"/>
    </xf>
    <xf numFmtId="4" fontId="15" fillId="2" borderId="18" xfId="0" applyNumberFormat="1" applyFont="1" applyFill="1" applyBorder="1" applyAlignment="1">
      <alignment horizontal="right"/>
    </xf>
    <xf numFmtId="4" fontId="15" fillId="4" borderId="19" xfId="0" applyNumberFormat="1" applyFont="1" applyFill="1" applyBorder="1" applyAlignment="1">
      <alignment horizontal="right"/>
    </xf>
    <xf numFmtId="0" fontId="15" fillId="2" borderId="20" xfId="0" applyFont="1" applyFill="1" applyBorder="1" applyAlignment="1">
      <alignment horizontal="center"/>
    </xf>
    <xf numFmtId="4" fontId="15" fillId="2" borderId="8" xfId="0" applyNumberFormat="1" applyFont="1" applyFill="1" applyBorder="1" applyAlignment="1">
      <alignment horizontal="right"/>
    </xf>
    <xf numFmtId="0" fontId="15" fillId="2" borderId="21" xfId="0" applyFont="1" applyFill="1" applyBorder="1"/>
    <xf numFmtId="0" fontId="15" fillId="2" borderId="24" xfId="0" applyFont="1" applyFill="1" applyBorder="1" applyAlignment="1">
      <alignment horizontal="center"/>
    </xf>
    <xf numFmtId="4" fontId="15" fillId="3" borderId="8" xfId="0" applyNumberFormat="1" applyFont="1" applyFill="1" applyBorder="1" applyAlignment="1">
      <alignment horizontal="right"/>
    </xf>
    <xf numFmtId="0" fontId="15" fillId="2" borderId="25" xfId="0" applyFont="1" applyFill="1" applyBorder="1" applyAlignment="1">
      <alignment horizontal="center" wrapText="1"/>
    </xf>
    <xf numFmtId="0" fontId="17" fillId="0" borderId="0" xfId="0" applyFont="1"/>
    <xf numFmtId="4" fontId="15" fillId="3" borderId="18" xfId="0" applyNumberFormat="1" applyFont="1" applyFill="1" applyBorder="1" applyAlignment="1">
      <alignment horizontal="right"/>
    </xf>
    <xf numFmtId="0" fontId="15" fillId="0" borderId="0" xfId="0" applyFont="1" applyAlignment="1">
      <alignment horizontal="left" wrapText="1"/>
    </xf>
    <xf numFmtId="9" fontId="13" fillId="0" borderId="0" xfId="2" applyFont="1"/>
    <xf numFmtId="1" fontId="13" fillId="0" borderId="0" xfId="0" applyNumberFormat="1" applyFont="1"/>
    <xf numFmtId="0" fontId="18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165" fontId="13" fillId="0" borderId="0" xfId="0" applyNumberFormat="1" applyFont="1"/>
    <xf numFmtId="165" fontId="15" fillId="0" borderId="0" xfId="0" applyNumberFormat="1" applyFont="1"/>
    <xf numFmtId="3" fontId="13" fillId="0" borderId="0" xfId="0" applyNumberFormat="1" applyFont="1"/>
    <xf numFmtId="2" fontId="13" fillId="0" borderId="0" xfId="0" applyNumberFormat="1" applyFont="1"/>
    <xf numFmtId="0" fontId="14" fillId="0" borderId="0" xfId="0" applyFont="1" applyAlignment="1">
      <alignment horizontal="left" wrapText="1"/>
    </xf>
    <xf numFmtId="3" fontId="13" fillId="0" borderId="0" xfId="0" applyNumberFormat="1" applyFont="1" applyAlignment="1">
      <alignment horizontal="right"/>
    </xf>
    <xf numFmtId="4" fontId="13" fillId="0" borderId="0" xfId="0" applyNumberFormat="1" applyFont="1" applyAlignment="1">
      <alignment horizontal="left"/>
    </xf>
    <xf numFmtId="3" fontId="4" fillId="0" borderId="0" xfId="0" applyNumberFormat="1" applyFont="1"/>
    <xf numFmtId="4" fontId="4" fillId="0" borderId="0" xfId="0" applyNumberFormat="1" applyFont="1"/>
    <xf numFmtId="0" fontId="13" fillId="0" borderId="0" xfId="0" applyFont="1" applyAlignment="1">
      <alignment vertical="center"/>
    </xf>
    <xf numFmtId="0" fontId="13" fillId="0" borderId="6" xfId="0" applyFont="1" applyBorder="1" applyAlignment="1">
      <alignment horizontal="center" vertical="center"/>
    </xf>
    <xf numFmtId="3" fontId="13" fillId="0" borderId="0" xfId="0" applyNumberFormat="1" applyFont="1" applyAlignment="1">
      <alignment vertical="center"/>
    </xf>
    <xf numFmtId="0" fontId="13" fillId="0" borderId="0" xfId="0" applyFont="1" applyAlignment="1">
      <alignment horizontal="right" vertical="center"/>
    </xf>
    <xf numFmtId="2" fontId="13" fillId="0" borderId="0" xfId="0" applyNumberFormat="1" applyFont="1" applyAlignment="1">
      <alignment vertical="center"/>
    </xf>
    <xf numFmtId="0" fontId="13" fillId="0" borderId="1" xfId="0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0" fontId="1" fillId="0" borderId="26" xfId="0" applyFont="1" applyBorder="1" applyAlignment="1">
      <alignment horizontal="center" vertical="center" wrapText="1"/>
    </xf>
    <xf numFmtId="0" fontId="11" fillId="3" borderId="0" xfId="1" applyFill="1"/>
    <xf numFmtId="0" fontId="19" fillId="5" borderId="0" xfId="1" applyFont="1" applyFill="1" applyAlignment="1">
      <alignment horizontal="right"/>
    </xf>
    <xf numFmtId="0" fontId="0" fillId="3" borderId="0" xfId="0" applyFill="1"/>
    <xf numFmtId="0" fontId="6" fillId="5" borderId="0" xfId="1" applyFont="1" applyFill="1"/>
    <xf numFmtId="0" fontId="6" fillId="5" borderId="0" xfId="1" applyFont="1" applyFill="1" applyAlignment="1">
      <alignment horizontal="right"/>
    </xf>
    <xf numFmtId="0" fontId="7" fillId="0" borderId="27" xfId="0" applyFont="1" applyBorder="1"/>
    <xf numFmtId="0" fontId="8" fillId="0" borderId="27" xfId="0" applyFont="1" applyBorder="1"/>
    <xf numFmtId="0" fontId="20" fillId="5" borderId="0" xfId="1" applyFont="1" applyFill="1"/>
    <xf numFmtId="0" fontId="21" fillId="5" borderId="0" xfId="1" applyFont="1" applyFill="1"/>
    <xf numFmtId="4" fontId="11" fillId="5" borderId="0" xfId="1" applyNumberFormat="1" applyFill="1"/>
    <xf numFmtId="0" fontId="8" fillId="0" borderId="0" xfId="0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0" fontId="8" fillId="0" borderId="0" xfId="0" applyFont="1"/>
    <xf numFmtId="9" fontId="8" fillId="0" borderId="0" xfId="2" applyFont="1" applyFill="1"/>
    <xf numFmtId="2" fontId="0" fillId="3" borderId="0" xfId="0" applyNumberFormat="1" applyFill="1"/>
    <xf numFmtId="0" fontId="22" fillId="3" borderId="0" xfId="1" applyFont="1" applyFill="1"/>
    <xf numFmtId="0" fontId="23" fillId="0" borderId="0" xfId="0" applyFont="1" applyAlignment="1">
      <alignment horizontal="right" vertical="center"/>
    </xf>
    <xf numFmtId="165" fontId="23" fillId="0" borderId="0" xfId="0" applyNumberFormat="1" applyFont="1" applyAlignment="1">
      <alignment horizontal="right" vertical="center"/>
    </xf>
    <xf numFmtId="0" fontId="23" fillId="0" borderId="0" xfId="0" applyFont="1"/>
    <xf numFmtId="0" fontId="11" fillId="6" borderId="28" xfId="1" applyFill="1" applyBorder="1"/>
    <xf numFmtId="0" fontId="11" fillId="5" borderId="29" xfId="1" applyFill="1" applyBorder="1"/>
    <xf numFmtId="0" fontId="0" fillId="3" borderId="29" xfId="0" applyFill="1" applyBorder="1"/>
    <xf numFmtId="166" fontId="11" fillId="6" borderId="29" xfId="1" applyNumberFormat="1" applyFill="1" applyBorder="1"/>
    <xf numFmtId="0" fontId="11" fillId="6" borderId="30" xfId="1" applyFill="1" applyBorder="1"/>
    <xf numFmtId="0" fontId="12" fillId="3" borderId="0" xfId="0" applyFont="1" applyFill="1" applyProtection="1">
      <protection hidden="1"/>
    </xf>
    <xf numFmtId="0" fontId="11" fillId="6" borderId="31" xfId="1" applyFill="1" applyBorder="1"/>
    <xf numFmtId="0" fontId="11" fillId="5" borderId="0" xfId="1" applyFill="1"/>
    <xf numFmtId="0" fontId="11" fillId="6" borderId="0" xfId="1" applyFill="1"/>
    <xf numFmtId="0" fontId="11" fillId="6" borderId="32" xfId="1" applyFill="1" applyBorder="1"/>
    <xf numFmtId="0" fontId="8" fillId="0" borderId="27" xfId="0" applyFont="1" applyBorder="1" applyAlignment="1">
      <alignment horizontal="right" vertical="center"/>
    </xf>
    <xf numFmtId="165" fontId="8" fillId="0" borderId="27" xfId="0" applyNumberFormat="1" applyFont="1" applyBorder="1" applyAlignment="1">
      <alignment horizontal="right" vertical="center"/>
    </xf>
    <xf numFmtId="164" fontId="0" fillId="3" borderId="0" xfId="0" applyNumberFormat="1" applyFill="1" applyProtection="1">
      <protection hidden="1"/>
    </xf>
    <xf numFmtId="166" fontId="0" fillId="3" borderId="0" xfId="0" applyNumberFormat="1" applyFill="1"/>
    <xf numFmtId="4" fontId="11" fillId="6" borderId="0" xfId="1" applyNumberFormat="1" applyFill="1"/>
    <xf numFmtId="0" fontId="7" fillId="0" borderId="0" xfId="0" applyFont="1"/>
    <xf numFmtId="165" fontId="7" fillId="0" borderId="0" xfId="0" applyNumberFormat="1" applyFont="1"/>
    <xf numFmtId="10" fontId="24" fillId="6" borderId="0" xfId="2" applyNumberFormat="1" applyFont="1" applyFill="1" applyBorder="1"/>
    <xf numFmtId="164" fontId="12" fillId="3" borderId="0" xfId="0" applyNumberFormat="1" applyFont="1" applyFill="1" applyProtection="1">
      <protection hidden="1"/>
    </xf>
    <xf numFmtId="0" fontId="0" fillId="3" borderId="0" xfId="0" applyFill="1" applyProtection="1">
      <protection locked="0" hidden="1"/>
    </xf>
    <xf numFmtId="0" fontId="11" fillId="6" borderId="23" xfId="1" applyFill="1" applyBorder="1"/>
    <xf numFmtId="0" fontId="11" fillId="5" borderId="27" xfId="1" applyFill="1" applyBorder="1"/>
    <xf numFmtId="0" fontId="0" fillId="3" borderId="27" xfId="0" applyFill="1" applyBorder="1"/>
    <xf numFmtId="167" fontId="11" fillId="6" borderId="27" xfId="1" applyNumberFormat="1" applyFill="1" applyBorder="1"/>
    <xf numFmtId="0" fontId="11" fillId="6" borderId="25" xfId="1" applyFill="1" applyBorder="1"/>
    <xf numFmtId="0" fontId="25" fillId="3" borderId="0" xfId="1" applyFont="1" applyFill="1"/>
    <xf numFmtId="167" fontId="11" fillId="6" borderId="0" xfId="1" applyNumberFormat="1" applyFill="1"/>
    <xf numFmtId="0" fontId="26" fillId="5" borderId="38" xfId="1" applyFont="1" applyFill="1" applyBorder="1" applyAlignment="1">
      <alignment horizontal="right"/>
    </xf>
    <xf numFmtId="166" fontId="27" fillId="5" borderId="0" xfId="1" applyNumberFormat="1" applyFont="1" applyFill="1"/>
    <xf numFmtId="168" fontId="11" fillId="5" borderId="0" xfId="1" applyNumberFormat="1" applyFill="1"/>
    <xf numFmtId="169" fontId="8" fillId="0" borderId="0" xfId="2" applyNumberFormat="1" applyFont="1" applyFill="1"/>
    <xf numFmtId="169" fontId="23" fillId="0" borderId="0" xfId="2" applyNumberFormat="1" applyFont="1" applyFill="1"/>
    <xf numFmtId="169" fontId="8" fillId="0" borderId="27" xfId="2" applyNumberFormat="1" applyFont="1" applyFill="1" applyBorder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7" borderId="16" xfId="0" applyFont="1" applyFill="1" applyBorder="1" applyProtection="1">
      <protection locked="0"/>
    </xf>
    <xf numFmtId="0" fontId="33" fillId="7" borderId="18" xfId="0" applyFont="1" applyFill="1" applyBorder="1" applyAlignment="1">
      <alignment horizontal="right"/>
    </xf>
    <xf numFmtId="0" fontId="34" fillId="8" borderId="16" xfId="0" applyFont="1" applyFill="1" applyBorder="1" applyAlignment="1" applyProtection="1">
      <alignment horizontal="right"/>
      <protection locked="0"/>
    </xf>
    <xf numFmtId="0" fontId="33" fillId="8" borderId="18" xfId="0" applyFont="1" applyFill="1" applyBorder="1"/>
    <xf numFmtId="0" fontId="33" fillId="3" borderId="0" xfId="0" applyFont="1" applyFill="1" applyProtection="1">
      <protection locked="0"/>
    </xf>
    <xf numFmtId="0" fontId="35" fillId="0" borderId="27" xfId="0" applyFont="1" applyBorder="1"/>
    <xf numFmtId="0" fontId="33" fillId="3" borderId="0" xfId="0" applyFont="1" applyFill="1"/>
    <xf numFmtId="0" fontId="33" fillId="3" borderId="0" xfId="0" applyFont="1" applyFill="1" applyAlignment="1">
      <alignment horizontal="right"/>
    </xf>
    <xf numFmtId="0" fontId="33" fillId="7" borderId="28" xfId="0" applyFont="1" applyFill="1" applyBorder="1"/>
    <xf numFmtId="0" fontId="33" fillId="7" borderId="30" xfId="0" applyFont="1" applyFill="1" applyBorder="1" applyAlignment="1">
      <alignment horizontal="right"/>
    </xf>
    <xf numFmtId="14" fontId="33" fillId="8" borderId="16" xfId="0" applyNumberFormat="1" applyFont="1" applyFill="1" applyBorder="1" applyAlignment="1" applyProtection="1">
      <alignment horizontal="right"/>
      <protection locked="0"/>
    </xf>
    <xf numFmtId="0" fontId="33" fillId="8" borderId="16" xfId="0" applyFont="1" applyFill="1" applyBorder="1" applyAlignment="1" applyProtection="1">
      <alignment horizontal="right"/>
      <protection locked="0"/>
    </xf>
    <xf numFmtId="0" fontId="33" fillId="8" borderId="30" xfId="0" applyFont="1" applyFill="1" applyBorder="1"/>
    <xf numFmtId="0" fontId="36" fillId="3" borderId="0" xfId="0" applyFont="1" applyFill="1"/>
    <xf numFmtId="0" fontId="33" fillId="7" borderId="16" xfId="0" applyFont="1" applyFill="1" applyBorder="1"/>
    <xf numFmtId="4" fontId="33" fillId="8" borderId="28" xfId="0" applyNumberFormat="1" applyFont="1" applyFill="1" applyBorder="1" applyAlignment="1" applyProtection="1">
      <alignment horizontal="right"/>
      <protection locked="0"/>
    </xf>
    <xf numFmtId="0" fontId="33" fillId="7" borderId="23" xfId="0" applyFont="1" applyFill="1" applyBorder="1"/>
    <xf numFmtId="0" fontId="33" fillId="7" borderId="25" xfId="0" applyFont="1" applyFill="1" applyBorder="1" applyAlignment="1">
      <alignment horizontal="right"/>
    </xf>
    <xf numFmtId="9" fontId="37" fillId="0" borderId="0" xfId="2" applyFont="1" applyFill="1"/>
    <xf numFmtId="4" fontId="33" fillId="3" borderId="0" xfId="0" applyNumberFormat="1" applyFont="1" applyFill="1"/>
    <xf numFmtId="0" fontId="38" fillId="0" borderId="0" xfId="0" applyFont="1"/>
    <xf numFmtId="4" fontId="33" fillId="8" borderId="1" xfId="0" applyNumberFormat="1" applyFont="1" applyFill="1" applyBorder="1" applyAlignment="1" applyProtection="1">
      <alignment horizontal="right"/>
      <protection locked="0"/>
    </xf>
    <xf numFmtId="167" fontId="33" fillId="8" borderId="1" xfId="0" applyNumberFormat="1" applyFont="1" applyFill="1" applyBorder="1" applyAlignment="1" applyProtection="1">
      <alignment horizontal="right"/>
      <protection locked="0"/>
    </xf>
    <xf numFmtId="0" fontId="39" fillId="8" borderId="25" xfId="0" applyFont="1" applyFill="1" applyBorder="1" applyAlignment="1">
      <alignment horizontal="center"/>
    </xf>
    <xf numFmtId="2" fontId="33" fillId="3" borderId="0" xfId="0" applyNumberFormat="1" applyFont="1" applyFill="1"/>
    <xf numFmtId="0" fontId="33" fillId="3" borderId="27" xfId="0" applyFont="1" applyFill="1" applyBorder="1" applyAlignment="1">
      <alignment horizontal="center"/>
    </xf>
    <xf numFmtId="0" fontId="33" fillId="3" borderId="0" xfId="0" applyFont="1" applyFill="1" applyAlignment="1">
      <alignment horizontal="center"/>
    </xf>
    <xf numFmtId="14" fontId="34" fillId="3" borderId="0" xfId="0" applyNumberFormat="1" applyFont="1" applyFill="1" applyAlignment="1">
      <alignment horizontal="center"/>
    </xf>
    <xf numFmtId="4" fontId="33" fillId="3" borderId="0" xfId="0" applyNumberFormat="1" applyFont="1" applyFill="1" applyAlignment="1">
      <alignment horizontal="center"/>
    </xf>
    <xf numFmtId="4" fontId="34" fillId="3" borderId="0" xfId="0" applyNumberFormat="1" applyFont="1" applyFill="1" applyAlignment="1">
      <alignment horizontal="center"/>
    </xf>
    <xf numFmtId="14" fontId="33" fillId="3" borderId="0" xfId="0" applyNumberFormat="1" applyFont="1" applyFill="1" applyAlignment="1">
      <alignment horizontal="center"/>
    </xf>
    <xf numFmtId="0" fontId="40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0" fontId="41" fillId="0" borderId="27" xfId="0" applyFont="1" applyBorder="1" applyAlignment="1">
      <alignment horizontal="right"/>
    </xf>
    <xf numFmtId="0" fontId="37" fillId="0" borderId="7" xfId="0" applyFont="1" applyBorder="1" applyAlignment="1">
      <alignment horizontal="right" vertical="center"/>
    </xf>
    <xf numFmtId="165" fontId="37" fillId="0" borderId="7" xfId="0" applyNumberFormat="1" applyFont="1" applyBorder="1" applyAlignment="1">
      <alignment horizontal="right" vertical="center"/>
    </xf>
    <xf numFmtId="0" fontId="42" fillId="0" borderId="7" xfId="0" applyFont="1" applyBorder="1"/>
    <xf numFmtId="167" fontId="43" fillId="0" borderId="7" xfId="2" applyNumberFormat="1" applyFont="1" applyFill="1" applyBorder="1"/>
    <xf numFmtId="0" fontId="42" fillId="0" borderId="0" xfId="0" applyFont="1" applyAlignment="1">
      <alignment horizontal="right"/>
    </xf>
    <xf numFmtId="165" fontId="42" fillId="0" borderId="0" xfId="0" applyNumberFormat="1" applyFont="1"/>
    <xf numFmtId="0" fontId="42" fillId="0" borderId="0" xfId="0" applyFont="1"/>
    <xf numFmtId="164" fontId="4" fillId="0" borderId="0" xfId="0" applyNumberFormat="1" applyFont="1" applyAlignment="1">
      <alignment horizontal="right"/>
    </xf>
    <xf numFmtId="4" fontId="45" fillId="4" borderId="14" xfId="0" applyNumberFormat="1" applyFont="1" applyFill="1" applyBorder="1" applyAlignment="1">
      <alignment horizontal="right"/>
    </xf>
    <xf numFmtId="4" fontId="45" fillId="4" borderId="15" xfId="0" applyNumberFormat="1" applyFont="1" applyFill="1" applyBorder="1" applyAlignment="1">
      <alignment horizontal="right"/>
    </xf>
    <xf numFmtId="4" fontId="13" fillId="0" borderId="26" xfId="0" applyNumberFormat="1" applyFont="1" applyBorder="1" applyAlignment="1">
      <alignment wrapText="1"/>
    </xf>
    <xf numFmtId="4" fontId="44" fillId="0" borderId="5" xfId="0" applyNumberFormat="1" applyFont="1" applyBorder="1" applyAlignment="1">
      <alignment horizontal="right" wrapText="1"/>
    </xf>
    <xf numFmtId="4" fontId="44" fillId="3" borderId="26" xfId="0" applyNumberFormat="1" applyFont="1" applyFill="1" applyBorder="1" applyAlignment="1">
      <alignment horizontal="right" wrapText="1"/>
    </xf>
    <xf numFmtId="4" fontId="13" fillId="0" borderId="5" xfId="0" applyNumberFormat="1" applyFont="1" applyBorder="1" applyAlignment="1">
      <alignment wrapText="1"/>
    </xf>
    <xf numFmtId="0" fontId="13" fillId="0" borderId="16" xfId="0" applyFont="1" applyBorder="1"/>
    <xf numFmtId="0" fontId="13" fillId="0" borderId="7" xfId="0" applyFont="1" applyBorder="1"/>
    <xf numFmtId="0" fontId="46" fillId="0" borderId="16" xfId="0" applyFont="1" applyBorder="1"/>
    <xf numFmtId="0" fontId="13" fillId="0" borderId="22" xfId="0" applyFont="1" applyBorder="1"/>
    <xf numFmtId="0" fontId="13" fillId="0" borderId="23" xfId="0" applyFont="1" applyBorder="1"/>
    <xf numFmtId="4" fontId="13" fillId="0" borderId="0" xfId="0" applyNumberFormat="1" applyFont="1" applyAlignment="1">
      <alignment horizontal="right" vertical="center"/>
    </xf>
    <xf numFmtId="0" fontId="13" fillId="0" borderId="8" xfId="0" applyFont="1" applyBorder="1"/>
    <xf numFmtId="4" fontId="13" fillId="0" borderId="0" xfId="0" applyNumberFormat="1" applyFont="1" applyAlignment="1">
      <alignment horizontal="right"/>
    </xf>
    <xf numFmtId="4" fontId="13" fillId="0" borderId="0" xfId="0" applyNumberFormat="1" applyFont="1"/>
    <xf numFmtId="0" fontId="15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13" fillId="0" borderId="1" xfId="0" applyFont="1" applyBorder="1"/>
    <xf numFmtId="0" fontId="13" fillId="0" borderId="16" xfId="0" applyFont="1" applyBorder="1"/>
    <xf numFmtId="0" fontId="13" fillId="0" borderId="7" xfId="0" applyFont="1" applyBorder="1"/>
    <xf numFmtId="0" fontId="47" fillId="0" borderId="0" xfId="0" applyFont="1" applyAlignment="1">
      <alignment horizontal="center" wrapText="1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3" borderId="36" xfId="0" applyFont="1" applyFill="1" applyBorder="1" applyAlignment="1">
      <alignment horizontal="center" vertical="center" wrapText="1"/>
    </xf>
    <xf numFmtId="0" fontId="13" fillId="3" borderId="37" xfId="0" applyFont="1" applyFill="1" applyBorder="1" applyAlignment="1">
      <alignment horizontal="center" vertical="center" wrapText="1"/>
    </xf>
    <xf numFmtId="4" fontId="1" fillId="0" borderId="33" xfId="0" applyNumberFormat="1" applyFont="1" applyBorder="1" applyAlignment="1">
      <alignment horizontal="center" vertical="center" wrapText="1"/>
    </xf>
    <xf numFmtId="4" fontId="1" fillId="0" borderId="34" xfId="0" applyNumberFormat="1" applyFont="1" applyBorder="1" applyAlignment="1">
      <alignment horizontal="center" vertical="center" wrapText="1"/>
    </xf>
    <xf numFmtId="4" fontId="1" fillId="0" borderId="35" xfId="0" applyNumberFormat="1" applyFont="1" applyBorder="1" applyAlignment="1">
      <alignment horizontal="center" vertical="center" wrapText="1"/>
    </xf>
    <xf numFmtId="4" fontId="13" fillId="0" borderId="33" xfId="0" applyNumberFormat="1" applyFont="1" applyBorder="1" applyAlignment="1">
      <alignment horizontal="center" vertical="center" wrapText="1"/>
    </xf>
    <xf numFmtId="4" fontId="13" fillId="0" borderId="34" xfId="0" applyNumberFormat="1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</cellXfs>
  <cellStyles count="3">
    <cellStyle name="Normaallaad 4" xfId="1" xr:uid="{871D45BF-38F7-4FEB-980B-3DD03B506DEE}"/>
    <cellStyle name="Normal" xfId="0" builtinId="0"/>
    <cellStyle name="Percent" xfId="2" builtinId="5"/>
  </cellStyles>
  <dxfs count="0"/>
  <tableStyles count="1" defaultTableStyle="TableStyleMedium9" defaultPivotStyle="PivotStyleLight16">
    <tableStyle name="Invisible" pivot="0" table="0" count="0" xr9:uid="{43D3A742-075B-4BEA-B4DE-93D23135124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F9E77-07E1-4585-8A53-A49B9BECDEF3}">
  <dimension ref="A1:O41"/>
  <sheetViews>
    <sheetView tabSelected="1" zoomScale="90" zoomScaleNormal="90" workbookViewId="0">
      <selection activeCell="G33" sqref="G33"/>
    </sheetView>
  </sheetViews>
  <sheetFormatPr defaultColWidth="9.109375" defaultRowHeight="13.8" x14ac:dyDescent="0.25"/>
  <cols>
    <col min="1" max="1" width="2" style="1" customWidth="1"/>
    <col min="2" max="2" width="7.6640625" style="1" customWidth="1"/>
    <col min="3" max="3" width="7.88671875" style="1" customWidth="1"/>
    <col min="4" max="4" width="51.6640625" style="1" customWidth="1"/>
    <col min="5" max="6" width="14.88671875" style="1" customWidth="1"/>
    <col min="7" max="7" width="25.109375" style="1" customWidth="1"/>
    <col min="8" max="8" width="46.109375" style="1" customWidth="1"/>
    <col min="9" max="9" width="0" style="1" hidden="1" customWidth="1"/>
    <col min="10" max="10" width="8.5546875" style="1" hidden="1" customWidth="1"/>
    <col min="11" max="11" width="9.109375" style="1"/>
    <col min="12" max="12" width="11.33203125" style="1" bestFit="1" customWidth="1"/>
    <col min="13" max="13" width="10.109375" style="1" bestFit="1" customWidth="1"/>
    <col min="14" max="16384" width="9.109375" style="1"/>
  </cols>
  <sheetData>
    <row r="1" spans="1:15" x14ac:dyDescent="0.25">
      <c r="H1" s="158" t="s">
        <v>0</v>
      </c>
    </row>
    <row r="2" spans="1:15" ht="15" customHeight="1" x14ac:dyDescent="0.25"/>
    <row r="3" spans="1:15" ht="18.75" customHeight="1" x14ac:dyDescent="0.3">
      <c r="A3" s="189" t="s">
        <v>84</v>
      </c>
      <c r="B3" s="189"/>
      <c r="C3" s="189"/>
      <c r="D3" s="189"/>
      <c r="E3" s="189"/>
      <c r="F3" s="189"/>
      <c r="G3" s="189"/>
      <c r="H3" s="189"/>
    </row>
    <row r="4" spans="1:15" ht="16.5" customHeight="1" x14ac:dyDescent="0.25"/>
    <row r="5" spans="1:15" x14ac:dyDescent="0.25">
      <c r="C5" s="3" t="s">
        <v>1</v>
      </c>
      <c r="D5" s="7" t="s">
        <v>2</v>
      </c>
      <c r="I5" s="49"/>
      <c r="J5" s="50"/>
    </row>
    <row r="6" spans="1:15" x14ac:dyDescent="0.25">
      <c r="C6" s="3" t="s">
        <v>3</v>
      </c>
      <c r="D6" s="4" t="s">
        <v>4</v>
      </c>
      <c r="F6" s="51"/>
      <c r="I6" s="49"/>
      <c r="J6" s="50"/>
      <c r="L6" s="52"/>
    </row>
    <row r="7" spans="1:15" ht="15.6" x14ac:dyDescent="0.3">
      <c r="F7" s="2"/>
      <c r="G7" s="8"/>
      <c r="H7" s="8"/>
      <c r="I7" s="49"/>
      <c r="J7" s="50"/>
      <c r="K7" s="3"/>
      <c r="L7" s="52"/>
    </row>
    <row r="8" spans="1:15" ht="14.25" customHeight="1" x14ac:dyDescent="0.25">
      <c r="D8" s="5" t="s">
        <v>5</v>
      </c>
      <c r="E8" s="6">
        <v>257.3</v>
      </c>
      <c r="F8" s="7" t="s">
        <v>6</v>
      </c>
      <c r="G8" s="8"/>
      <c r="J8" s="53"/>
    </row>
    <row r="9" spans="1:15" ht="14.25" customHeight="1" x14ac:dyDescent="0.25">
      <c r="D9" s="67" t="s">
        <v>7</v>
      </c>
      <c r="E9" s="68">
        <v>885</v>
      </c>
      <c r="F9" s="12" t="s">
        <v>8</v>
      </c>
      <c r="G9" s="8"/>
      <c r="I9" s="8"/>
      <c r="J9" s="54"/>
      <c r="M9" s="8"/>
    </row>
    <row r="10" spans="1:15" ht="14.25" customHeight="1" thickBot="1" x14ac:dyDescent="0.3">
      <c r="D10" s="3"/>
      <c r="E10" s="168"/>
      <c r="G10" s="8"/>
      <c r="I10" s="8"/>
      <c r="J10" s="54"/>
      <c r="M10" s="8"/>
    </row>
    <row r="11" spans="1:15" ht="16.8" x14ac:dyDescent="0.25">
      <c r="B11" s="9" t="s">
        <v>9</v>
      </c>
      <c r="C11" s="42"/>
      <c r="D11" s="42"/>
      <c r="E11" s="10" t="s">
        <v>10</v>
      </c>
      <c r="F11" s="40" t="s">
        <v>11</v>
      </c>
      <c r="G11" s="37" t="s">
        <v>12</v>
      </c>
      <c r="H11" s="11" t="s">
        <v>13</v>
      </c>
    </row>
    <row r="12" spans="1:15" s="62" customFormat="1" x14ac:dyDescent="0.25">
      <c r="B12" s="63"/>
      <c r="C12" s="175" t="s">
        <v>14</v>
      </c>
      <c r="D12" s="176"/>
      <c r="E12" s="174">
        <f>F12/$E$8</f>
        <v>0.48278274387874076</v>
      </c>
      <c r="F12" s="171">
        <f>'kapitalikomponent (bilansiline)'!F18</f>
        <v>124.22</v>
      </c>
      <c r="G12" s="190" t="s">
        <v>15</v>
      </c>
      <c r="H12" s="69"/>
      <c r="I12" s="64"/>
      <c r="M12" s="65"/>
      <c r="N12" s="64"/>
      <c r="O12" s="66"/>
    </row>
    <row r="13" spans="1:15" s="62" customFormat="1" ht="27.6" x14ac:dyDescent="0.25">
      <c r="B13" s="63"/>
      <c r="C13" s="177" t="s">
        <v>16</v>
      </c>
      <c r="D13" s="176"/>
      <c r="E13" s="174">
        <f t="shared" ref="E13:E16" si="0">F13/$E$8</f>
        <v>5.583046175091475</v>
      </c>
      <c r="F13" s="171">
        <f>'kapitalikomponent (invest)'!F19</f>
        <v>1436.5177808510366</v>
      </c>
      <c r="G13" s="191"/>
      <c r="H13" s="69" t="s">
        <v>17</v>
      </c>
      <c r="I13" s="64"/>
      <c r="M13" s="180"/>
      <c r="N13" s="64"/>
      <c r="O13" s="66"/>
    </row>
    <row r="14" spans="1:15" ht="15" customHeight="1" x14ac:dyDescent="0.25">
      <c r="B14" s="13">
        <v>400</v>
      </c>
      <c r="C14" s="186" t="s">
        <v>18</v>
      </c>
      <c r="D14" s="187"/>
      <c r="E14" s="174">
        <f t="shared" si="0"/>
        <v>1.5988340458608628</v>
      </c>
      <c r="F14" s="171">
        <v>411.38</v>
      </c>
      <c r="G14" s="192"/>
      <c r="H14" s="200"/>
      <c r="M14" s="3"/>
      <c r="N14" s="55"/>
      <c r="O14" s="56"/>
    </row>
    <row r="15" spans="1:15" ht="15" customHeight="1" x14ac:dyDescent="0.25">
      <c r="B15" s="13">
        <v>100</v>
      </c>
      <c r="C15" s="178" t="s">
        <v>19</v>
      </c>
      <c r="D15" s="179"/>
      <c r="E15" s="174">
        <f t="shared" si="0"/>
        <v>0.42592032646715894</v>
      </c>
      <c r="F15" s="171">
        <v>109.58929999999999</v>
      </c>
      <c r="G15" s="195" t="s">
        <v>20</v>
      </c>
      <c r="H15" s="201"/>
      <c r="I15" s="55"/>
      <c r="M15" s="3"/>
      <c r="N15" s="55"/>
      <c r="O15" s="56"/>
    </row>
    <row r="16" spans="1:15" ht="15" customHeight="1" x14ac:dyDescent="0.25">
      <c r="B16" s="13">
        <v>200</v>
      </c>
      <c r="C16" s="12" t="s">
        <v>21</v>
      </c>
      <c r="D16" s="175"/>
      <c r="E16" s="174">
        <f t="shared" si="0"/>
        <v>1.3632984842596192</v>
      </c>
      <c r="F16" s="171">
        <v>350.77670000000001</v>
      </c>
      <c r="G16" s="196"/>
      <c r="H16" s="201"/>
      <c r="I16" s="55"/>
      <c r="M16" s="3"/>
      <c r="N16" s="55"/>
      <c r="O16" s="56"/>
    </row>
    <row r="17" spans="2:15" ht="15" customHeight="1" x14ac:dyDescent="0.25">
      <c r="B17" s="13">
        <v>500</v>
      </c>
      <c r="C17" s="12" t="s">
        <v>22</v>
      </c>
      <c r="D17" s="175"/>
      <c r="E17" s="174">
        <f>F17/$E$8</f>
        <v>1.2648270501360279E-2</v>
      </c>
      <c r="F17" s="171">
        <v>3.2544</v>
      </c>
      <c r="G17" s="197"/>
      <c r="H17" s="202"/>
      <c r="I17" s="55"/>
      <c r="M17" s="3"/>
      <c r="N17" s="55"/>
      <c r="O17" s="56"/>
    </row>
    <row r="18" spans="2:15" x14ac:dyDescent="0.25">
      <c r="B18" s="14"/>
      <c r="C18" s="15" t="s">
        <v>23</v>
      </c>
      <c r="D18" s="15"/>
      <c r="E18" s="16">
        <f>SUM(E12:E17)</f>
        <v>9.4665300460592174</v>
      </c>
      <c r="F18" s="41">
        <f>SUM(F12:F17)</f>
        <v>2435.7381808510363</v>
      </c>
      <c r="G18" s="38"/>
      <c r="H18" s="17"/>
      <c r="I18" s="55"/>
      <c r="N18" s="55"/>
      <c r="O18" s="56"/>
    </row>
    <row r="19" spans="2:15" x14ac:dyDescent="0.25">
      <c r="B19" s="18"/>
      <c r="C19" s="19"/>
      <c r="D19" s="19"/>
      <c r="E19" s="20"/>
      <c r="F19" s="44"/>
      <c r="G19" s="47"/>
      <c r="H19" s="21"/>
      <c r="I19" s="55"/>
      <c r="N19" s="55"/>
      <c r="O19" s="56"/>
    </row>
    <row r="20" spans="2:15" ht="16.8" x14ac:dyDescent="0.25">
      <c r="B20" s="22" t="s">
        <v>24</v>
      </c>
      <c r="C20" s="15"/>
      <c r="D20" s="15"/>
      <c r="E20" s="23" t="s">
        <v>10</v>
      </c>
      <c r="F20" s="43" t="s">
        <v>11</v>
      </c>
      <c r="G20" s="45" t="s">
        <v>12</v>
      </c>
      <c r="H20" s="24" t="s">
        <v>13</v>
      </c>
      <c r="I20" s="55"/>
      <c r="N20" s="55"/>
      <c r="O20" s="56"/>
    </row>
    <row r="21" spans="2:15" ht="15.75" customHeight="1" x14ac:dyDescent="0.25">
      <c r="B21" s="13">
        <v>300</v>
      </c>
      <c r="C21" s="187" t="s">
        <v>25</v>
      </c>
      <c r="D21" s="188"/>
      <c r="E21" s="172">
        <f>F21/$E$8</f>
        <v>4.9595926933540611</v>
      </c>
      <c r="F21" s="173">
        <v>1276.1032</v>
      </c>
      <c r="G21" s="198" t="s">
        <v>26</v>
      </c>
      <c r="H21" s="193" t="s">
        <v>27</v>
      </c>
      <c r="M21" s="3"/>
      <c r="N21" s="55"/>
      <c r="O21" s="56"/>
    </row>
    <row r="22" spans="2:15" ht="15" customHeight="1" x14ac:dyDescent="0.25">
      <c r="B22" s="13">
        <v>600</v>
      </c>
      <c r="C22" s="12" t="s">
        <v>28</v>
      </c>
      <c r="D22" s="175"/>
      <c r="E22" s="172"/>
      <c r="F22" s="173"/>
      <c r="G22" s="199"/>
      <c r="H22" s="194"/>
      <c r="I22" s="55"/>
      <c r="M22" s="3"/>
      <c r="N22" s="55"/>
      <c r="O22" s="56"/>
    </row>
    <row r="23" spans="2:15" ht="15" customHeight="1" x14ac:dyDescent="0.25">
      <c r="B23" s="13"/>
      <c r="C23" s="12">
        <v>610</v>
      </c>
      <c r="D23" s="175" t="s">
        <v>29</v>
      </c>
      <c r="E23" s="172">
        <f>F23/$E$8</f>
        <v>0.85508474584920324</v>
      </c>
      <c r="F23" s="173">
        <v>220.01330510700001</v>
      </c>
      <c r="G23" s="199"/>
      <c r="H23" s="194"/>
      <c r="I23" s="55"/>
      <c r="L23" s="183"/>
      <c r="M23" s="182"/>
      <c r="N23" s="55"/>
      <c r="O23" s="56"/>
    </row>
    <row r="24" spans="2:15" x14ac:dyDescent="0.25">
      <c r="B24" s="13"/>
      <c r="C24" s="12">
        <v>620</v>
      </c>
      <c r="D24" s="175" t="s">
        <v>30</v>
      </c>
      <c r="E24" s="172">
        <f>F24/$E$8</f>
        <v>2.0051309024912554</v>
      </c>
      <c r="F24" s="173">
        <v>515.920181211</v>
      </c>
      <c r="G24" s="199"/>
      <c r="H24" s="194"/>
      <c r="I24" s="55"/>
      <c r="M24" s="3"/>
      <c r="N24" s="55"/>
      <c r="O24" s="56"/>
    </row>
    <row r="25" spans="2:15" x14ac:dyDescent="0.25">
      <c r="B25" s="13"/>
      <c r="C25" s="12">
        <v>630</v>
      </c>
      <c r="D25" s="175" t="s">
        <v>31</v>
      </c>
      <c r="E25" s="172">
        <f t="shared" ref="E25" si="1">F25/$E$8</f>
        <v>6.4745970427516522E-2</v>
      </c>
      <c r="F25" s="173">
        <v>16.659138191</v>
      </c>
      <c r="G25" s="199"/>
      <c r="H25" s="194"/>
      <c r="I25" s="55"/>
      <c r="M25" s="3"/>
      <c r="N25" s="55"/>
      <c r="O25" s="56"/>
    </row>
    <row r="26" spans="2:15" x14ac:dyDescent="0.25">
      <c r="B26" s="13">
        <v>700</v>
      </c>
      <c r="C26" s="187" t="s">
        <v>86</v>
      </c>
      <c r="D26" s="188"/>
      <c r="E26" s="172"/>
      <c r="F26" s="173"/>
      <c r="G26" s="199"/>
      <c r="H26" s="194"/>
      <c r="I26" s="55"/>
      <c r="M26" s="3"/>
      <c r="N26" s="55"/>
      <c r="O26" s="56"/>
    </row>
    <row r="27" spans="2:15" x14ac:dyDescent="0.25">
      <c r="B27" s="13"/>
      <c r="C27" s="67">
        <v>710</v>
      </c>
      <c r="D27" s="181" t="s">
        <v>87</v>
      </c>
      <c r="E27" s="172">
        <f>F27/$E$8</f>
        <v>0.17899106101826662</v>
      </c>
      <c r="F27" s="173">
        <v>46.054400000000001</v>
      </c>
      <c r="G27" s="199"/>
      <c r="H27" s="194"/>
      <c r="I27" s="55"/>
      <c r="M27" s="3"/>
      <c r="N27" s="55"/>
      <c r="O27" s="56"/>
    </row>
    <row r="28" spans="2:15" ht="15" customHeight="1" thickBot="1" x14ac:dyDescent="0.3">
      <c r="B28" s="25"/>
      <c r="C28" s="26" t="s">
        <v>32</v>
      </c>
      <c r="D28" s="26"/>
      <c r="E28" s="169">
        <f>SUM(E21:E27)</f>
        <v>8.0635453731403022</v>
      </c>
      <c r="F28" s="170">
        <f>SUM(F21:F27)</f>
        <v>2074.750224509</v>
      </c>
      <c r="G28" s="39"/>
      <c r="H28" s="27"/>
      <c r="I28" s="55"/>
      <c r="N28" s="55"/>
      <c r="O28" s="56"/>
    </row>
    <row r="29" spans="2:15" ht="17.25" customHeight="1" x14ac:dyDescent="0.25">
      <c r="B29" s="28"/>
      <c r="C29" s="8"/>
      <c r="D29" s="8"/>
      <c r="E29" s="29"/>
      <c r="F29" s="30"/>
      <c r="G29" s="31"/>
      <c r="I29" s="55"/>
      <c r="M29" s="183"/>
    </row>
    <row r="30" spans="2:15" ht="15" customHeight="1" x14ac:dyDescent="0.25">
      <c r="B30" s="184" t="s">
        <v>33</v>
      </c>
      <c r="C30" s="184"/>
      <c r="D30" s="184"/>
      <c r="E30" s="29">
        <f>E28+E18</f>
        <v>17.53007541919952</v>
      </c>
      <c r="F30" s="30">
        <f>ROUND(F28+F18,2)</f>
        <v>4510.49</v>
      </c>
      <c r="G30" s="31"/>
    </row>
    <row r="31" spans="2:15" x14ac:dyDescent="0.25">
      <c r="B31" s="28" t="s">
        <v>34</v>
      </c>
      <c r="C31" s="48"/>
      <c r="D31" s="33">
        <v>0.24</v>
      </c>
      <c r="E31" s="32">
        <f>E30*D31</f>
        <v>4.2072181006078848</v>
      </c>
      <c r="F31" s="30">
        <f>ROUND(F30*D31,2)</f>
        <v>1082.52</v>
      </c>
    </row>
    <row r="32" spans="2:15" x14ac:dyDescent="0.25">
      <c r="B32" s="8" t="s">
        <v>35</v>
      </c>
      <c r="C32" s="8"/>
      <c r="D32" s="8"/>
      <c r="E32" s="34">
        <f>E31+E30</f>
        <v>21.737293519807405</v>
      </c>
      <c r="F32" s="30">
        <f>F31+F30</f>
        <v>5593.01</v>
      </c>
      <c r="G32" s="31"/>
    </row>
    <row r="33" spans="2:8" x14ac:dyDescent="0.25">
      <c r="B33" s="8" t="s">
        <v>36</v>
      </c>
      <c r="C33" s="8"/>
      <c r="D33" s="8"/>
      <c r="E33" s="34" t="s">
        <v>85</v>
      </c>
      <c r="F33" s="30">
        <f>F30*9</f>
        <v>40594.409999999996</v>
      </c>
      <c r="G33" s="58"/>
      <c r="H33" s="59"/>
    </row>
    <row r="34" spans="2:8" ht="14.4" thickBot="1" x14ac:dyDescent="0.3">
      <c r="B34" s="8" t="s">
        <v>37</v>
      </c>
      <c r="C34" s="8"/>
      <c r="D34" s="8"/>
      <c r="E34" s="35" t="s">
        <v>85</v>
      </c>
      <c r="F34" s="36">
        <f>F32*9</f>
        <v>50337.090000000004</v>
      </c>
      <c r="G34" s="60"/>
      <c r="H34" s="61"/>
    </row>
    <row r="35" spans="2:8" ht="15.6" x14ac:dyDescent="0.3">
      <c r="B35" s="185"/>
      <c r="C35" s="185"/>
      <c r="D35" s="185"/>
      <c r="E35" s="57"/>
      <c r="F35" s="2"/>
    </row>
    <row r="36" spans="2:8" ht="15.6" x14ac:dyDescent="0.3">
      <c r="B36" s="2"/>
      <c r="C36" s="2"/>
      <c r="D36" s="2"/>
      <c r="E36" s="2"/>
      <c r="F36" s="2"/>
    </row>
    <row r="37" spans="2:8" ht="15.6" x14ac:dyDescent="0.3">
      <c r="B37" s="2"/>
      <c r="C37" s="2"/>
      <c r="D37" s="2"/>
      <c r="E37" s="2"/>
      <c r="F37" s="2"/>
    </row>
    <row r="38" spans="2:8" x14ac:dyDescent="0.25">
      <c r="B38" s="8" t="s">
        <v>38</v>
      </c>
      <c r="C38" s="8"/>
      <c r="D38" s="8"/>
      <c r="E38" s="8" t="s">
        <v>39</v>
      </c>
    </row>
    <row r="40" spans="2:8" x14ac:dyDescent="0.25">
      <c r="B40" s="46" t="s">
        <v>40</v>
      </c>
      <c r="C40" s="46"/>
      <c r="D40" s="46"/>
      <c r="E40" s="46" t="s">
        <v>40</v>
      </c>
    </row>
    <row r="41" spans="2:8" ht="15.6" x14ac:dyDescent="0.3">
      <c r="B41" s="2"/>
      <c r="C41" s="2"/>
      <c r="D41" s="2"/>
      <c r="E41" s="2"/>
      <c r="F41" s="2"/>
    </row>
  </sheetData>
  <mergeCells count="11">
    <mergeCell ref="B30:D30"/>
    <mergeCell ref="B35:D35"/>
    <mergeCell ref="C14:D14"/>
    <mergeCell ref="C21:D21"/>
    <mergeCell ref="A3:H3"/>
    <mergeCell ref="G12:G14"/>
    <mergeCell ref="H21:H27"/>
    <mergeCell ref="G15:G17"/>
    <mergeCell ref="G21:G27"/>
    <mergeCell ref="H14:H17"/>
    <mergeCell ref="C26:D2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2DC80-75A9-4365-9D03-BE5AC1C01496}">
  <dimension ref="A1:P137"/>
  <sheetViews>
    <sheetView workbookViewId="0">
      <selection activeCell="K23" sqref="K23"/>
    </sheetView>
  </sheetViews>
  <sheetFormatPr defaultColWidth="9.109375" defaultRowHeight="14.4" x14ac:dyDescent="0.3"/>
  <cols>
    <col min="1" max="1" width="9.109375" style="72" customWidth="1"/>
    <col min="2" max="2" width="7.88671875" style="72" customWidth="1"/>
    <col min="3" max="3" width="14.6640625" style="72" customWidth="1"/>
    <col min="4" max="4" width="14.33203125" style="72" customWidth="1"/>
    <col min="5" max="7" width="14.6640625" style="72" customWidth="1"/>
    <col min="8" max="10" width="9.109375" style="72"/>
    <col min="11" max="11" width="22.44140625" style="72" customWidth="1"/>
    <col min="12" max="12" width="9.109375" style="72"/>
    <col min="13" max="13" width="3.88671875" style="72" customWidth="1"/>
    <col min="14" max="14" width="12.44140625" style="72" customWidth="1"/>
    <col min="15" max="16384" width="9.109375" style="72"/>
  </cols>
  <sheetData>
    <row r="1" spans="1:16" x14ac:dyDescent="0.3">
      <c r="A1" s="70"/>
      <c r="B1" s="70"/>
      <c r="C1" s="70"/>
      <c r="D1" s="70"/>
      <c r="E1" s="70"/>
      <c r="F1" s="70"/>
      <c r="G1" s="71"/>
    </row>
    <row r="2" spans="1:16" x14ac:dyDescent="0.3">
      <c r="A2" s="70"/>
      <c r="B2" s="70"/>
      <c r="C2" s="70"/>
      <c r="D2" s="70"/>
      <c r="E2" s="70"/>
      <c r="F2" s="73"/>
      <c r="G2" s="74"/>
    </row>
    <row r="3" spans="1:16" x14ac:dyDescent="0.3">
      <c r="A3" s="70"/>
      <c r="B3" s="70"/>
      <c r="C3" s="70"/>
      <c r="D3" s="70"/>
      <c r="E3" s="70"/>
      <c r="F3" s="73"/>
      <c r="G3" s="74"/>
      <c r="K3" s="75" t="s">
        <v>41</v>
      </c>
      <c r="L3" s="76"/>
      <c r="M3" s="76"/>
      <c r="N3" s="76" t="s">
        <v>42</v>
      </c>
    </row>
    <row r="4" spans="1:16" ht="21" x14ac:dyDescent="0.4">
      <c r="A4" s="70"/>
      <c r="B4" s="77" t="s">
        <v>43</v>
      </c>
      <c r="C4" s="70"/>
      <c r="D4" s="70"/>
      <c r="E4" s="78"/>
      <c r="F4" s="79"/>
      <c r="G4" s="70"/>
      <c r="K4" s="80" t="s">
        <v>44</v>
      </c>
      <c r="L4" s="81">
        <v>18.033358845090184</v>
      </c>
      <c r="M4" s="82"/>
      <c r="N4" s="119">
        <f t="shared" ref="N4:N9" si="0">L4/$L$9</f>
        <v>4.3616782791365778E-2</v>
      </c>
      <c r="O4" s="84"/>
    </row>
    <row r="5" spans="1:16" x14ac:dyDescent="0.3">
      <c r="A5" s="70"/>
      <c r="B5" s="85" t="s">
        <v>45</v>
      </c>
      <c r="C5" s="70"/>
      <c r="D5" s="70"/>
      <c r="E5" s="70"/>
      <c r="F5" s="79"/>
      <c r="G5" s="70"/>
      <c r="K5" s="80" t="s">
        <v>46</v>
      </c>
      <c r="L5" s="81">
        <v>44.606403527918729</v>
      </c>
      <c r="M5" s="82"/>
      <c r="N5" s="119">
        <f t="shared" si="0"/>
        <v>0.10788826587959542</v>
      </c>
      <c r="O5" s="84"/>
    </row>
    <row r="6" spans="1:16" x14ac:dyDescent="0.3">
      <c r="A6" s="70"/>
      <c r="B6" s="85"/>
      <c r="C6" s="70"/>
      <c r="D6" s="70"/>
      <c r="E6" s="70"/>
      <c r="F6" s="79"/>
      <c r="G6" s="70"/>
      <c r="K6" s="86" t="s">
        <v>2</v>
      </c>
      <c r="L6" s="87">
        <v>246.33598514427854</v>
      </c>
      <c r="M6" s="88"/>
      <c r="N6" s="120">
        <f t="shared" si="0"/>
        <v>0.59580598656253114</v>
      </c>
      <c r="O6" s="84"/>
    </row>
    <row r="7" spans="1:16" x14ac:dyDescent="0.3">
      <c r="A7" s="70"/>
      <c r="B7" s="89" t="s">
        <v>47</v>
      </c>
      <c r="C7" s="90"/>
      <c r="D7" s="91"/>
      <c r="E7" s="92">
        <v>43132</v>
      </c>
      <c r="F7" s="93"/>
      <c r="G7" s="70"/>
      <c r="K7" s="80" t="s">
        <v>48</v>
      </c>
      <c r="L7" s="81">
        <v>41.953640618949493</v>
      </c>
      <c r="M7" s="82"/>
      <c r="N7" s="119">
        <f t="shared" si="0"/>
        <v>0.10147210211379729</v>
      </c>
      <c r="O7" s="94"/>
    </row>
    <row r="8" spans="1:16" x14ac:dyDescent="0.3">
      <c r="A8" s="70"/>
      <c r="B8" s="95" t="s">
        <v>49</v>
      </c>
      <c r="C8" s="96"/>
      <c r="E8" s="97">
        <v>120</v>
      </c>
      <c r="F8" s="98" t="s">
        <v>50</v>
      </c>
      <c r="G8" s="70"/>
      <c r="K8" s="99" t="s">
        <v>51</v>
      </c>
      <c r="L8" s="100">
        <v>62.520611863763094</v>
      </c>
      <c r="M8" s="76"/>
      <c r="N8" s="121">
        <f t="shared" si="0"/>
        <v>0.15121686265271034</v>
      </c>
      <c r="O8" s="101"/>
    </row>
    <row r="9" spans="1:16" x14ac:dyDescent="0.3">
      <c r="A9" s="70"/>
      <c r="B9" s="95" t="s">
        <v>52</v>
      </c>
      <c r="C9" s="96"/>
      <c r="D9" s="102"/>
      <c r="E9" s="103">
        <v>54154</v>
      </c>
      <c r="F9" s="98" t="s">
        <v>53</v>
      </c>
      <c r="G9" s="70"/>
      <c r="K9" s="104"/>
      <c r="L9" s="105">
        <f>SUM(L4:L8)</f>
        <v>413.45000000000005</v>
      </c>
      <c r="M9" s="104" t="s">
        <v>54</v>
      </c>
      <c r="N9" s="83">
        <f t="shared" si="0"/>
        <v>1</v>
      </c>
      <c r="O9" s="101"/>
    </row>
    <row r="10" spans="1:16" x14ac:dyDescent="0.3">
      <c r="A10" s="70"/>
      <c r="B10" s="95" t="s">
        <v>52</v>
      </c>
      <c r="C10" s="96"/>
      <c r="D10" s="102"/>
      <c r="E10" s="103">
        <v>51994</v>
      </c>
      <c r="F10" s="98" t="s">
        <v>53</v>
      </c>
      <c r="G10" s="70"/>
      <c r="M10" s="101"/>
      <c r="N10" s="101"/>
      <c r="O10" s="101"/>
    </row>
    <row r="11" spans="1:16" x14ac:dyDescent="0.3">
      <c r="A11" s="70"/>
      <c r="B11" s="95" t="s">
        <v>55</v>
      </c>
      <c r="C11" s="96"/>
      <c r="E11" s="106">
        <f>N6</f>
        <v>0.59580598656253114</v>
      </c>
      <c r="F11" s="98"/>
      <c r="G11" s="70"/>
      <c r="M11" s="107"/>
      <c r="N11" s="107"/>
      <c r="O11" s="107"/>
    </row>
    <row r="12" spans="1:16" x14ac:dyDescent="0.3">
      <c r="A12" s="70"/>
      <c r="B12" s="95" t="s">
        <v>56</v>
      </c>
      <c r="C12" s="96"/>
      <c r="E12" s="103">
        <f>ROUND(E9*E11,2)</f>
        <v>32265.279999999999</v>
      </c>
      <c r="F12" s="98" t="s">
        <v>53</v>
      </c>
      <c r="G12" s="70"/>
      <c r="M12" s="107"/>
      <c r="N12" s="107"/>
      <c r="O12" s="107"/>
    </row>
    <row r="13" spans="1:16" x14ac:dyDescent="0.3">
      <c r="A13" s="70"/>
      <c r="B13" s="95" t="s">
        <v>57</v>
      </c>
      <c r="C13" s="96"/>
      <c r="E13" s="103">
        <f>ROUND(E10*E11,2)</f>
        <v>30978.34</v>
      </c>
      <c r="F13" s="98" t="s">
        <v>53</v>
      </c>
      <c r="G13" s="70"/>
      <c r="K13" s="108"/>
      <c r="L13" s="108"/>
      <c r="M13" s="101"/>
      <c r="N13" s="101"/>
      <c r="O13" s="101"/>
      <c r="P13" s="107"/>
    </row>
    <row r="14" spans="1:16" x14ac:dyDescent="0.3">
      <c r="A14" s="70"/>
      <c r="B14" s="109" t="s">
        <v>58</v>
      </c>
      <c r="C14" s="110"/>
      <c r="D14" s="111"/>
      <c r="E14" s="112">
        <v>4.2999999999999997E-2</v>
      </c>
      <c r="F14" s="113"/>
      <c r="G14" s="114"/>
      <c r="K14" s="108"/>
      <c r="L14" s="108"/>
      <c r="M14" s="101"/>
      <c r="N14" s="101"/>
      <c r="O14" s="101"/>
      <c r="P14" s="107"/>
    </row>
    <row r="15" spans="1:16" x14ac:dyDescent="0.3">
      <c r="A15" s="70"/>
      <c r="B15" s="97"/>
      <c r="C15" s="96"/>
      <c r="E15" s="115"/>
      <c r="F15" s="97"/>
      <c r="G15" s="114"/>
      <c r="K15" s="108"/>
      <c r="L15" s="108"/>
      <c r="M15" s="101"/>
      <c r="N15" s="101"/>
      <c r="O15" s="101"/>
      <c r="P15" s="107"/>
    </row>
    <row r="16" spans="1:16" x14ac:dyDescent="0.3">
      <c r="K16" s="108"/>
      <c r="L16" s="108"/>
      <c r="M16" s="101"/>
      <c r="N16" s="101"/>
      <c r="O16" s="101"/>
      <c r="P16" s="107"/>
    </row>
    <row r="17" spans="1:16" ht="15" thickBot="1" x14ac:dyDescent="0.35">
      <c r="A17" s="116" t="s">
        <v>59</v>
      </c>
      <c r="B17" s="116" t="s">
        <v>60</v>
      </c>
      <c r="C17" s="116" t="s">
        <v>61</v>
      </c>
      <c r="D17" s="116" t="s">
        <v>62</v>
      </c>
      <c r="E17" s="116" t="s">
        <v>63</v>
      </c>
      <c r="F17" s="116" t="s">
        <v>64</v>
      </c>
      <c r="G17" s="116" t="s">
        <v>65</v>
      </c>
      <c r="K17" s="108"/>
      <c r="L17" s="108"/>
      <c r="M17" s="101"/>
      <c r="N17" s="101"/>
      <c r="O17" s="101"/>
      <c r="P17" s="107"/>
    </row>
    <row r="18" spans="1:16" x14ac:dyDescent="0.3">
      <c r="A18" s="117">
        <f>E7</f>
        <v>43132</v>
      </c>
      <c r="B18" s="96">
        <v>1</v>
      </c>
      <c r="C18" s="79">
        <f>E12</f>
        <v>32265.279999999999</v>
      </c>
      <c r="D18" s="118">
        <f>ROUND(C18*$E$14/12,2)</f>
        <v>115.62</v>
      </c>
      <c r="E18" s="118">
        <f>F18-D18</f>
        <v>8.5999999999999943</v>
      </c>
      <c r="F18" s="118">
        <f>ROUND(PMT($E$14/12,E8,-E12,E13),2)</f>
        <v>124.22</v>
      </c>
      <c r="G18" s="118">
        <f>C18-E18</f>
        <v>32256.68</v>
      </c>
      <c r="K18" s="108"/>
      <c r="L18" s="108"/>
      <c r="M18" s="101"/>
      <c r="N18" s="101"/>
      <c r="O18" s="101"/>
      <c r="P18" s="107"/>
    </row>
    <row r="19" spans="1:16" x14ac:dyDescent="0.3">
      <c r="A19" s="117">
        <f>EDATE(A18,1)</f>
        <v>43160</v>
      </c>
      <c r="B19" s="96">
        <v>2</v>
      </c>
      <c r="C19" s="79">
        <f>G18</f>
        <v>32256.68</v>
      </c>
      <c r="D19" s="118">
        <f t="shared" ref="D19:D76" si="1">ROUND(C19*$E$14/12,2)</f>
        <v>115.59</v>
      </c>
      <c r="E19" s="118">
        <f>F19-D19</f>
        <v>8.6299999999999955</v>
      </c>
      <c r="F19" s="118">
        <f>F18</f>
        <v>124.22</v>
      </c>
      <c r="G19" s="118">
        <f t="shared" ref="G19:G76" si="2">C19-E19</f>
        <v>32248.05</v>
      </c>
      <c r="K19" s="108"/>
      <c r="L19" s="108"/>
      <c r="M19" s="101"/>
      <c r="N19" s="101"/>
      <c r="O19" s="101"/>
      <c r="P19" s="107"/>
    </row>
    <row r="20" spans="1:16" x14ac:dyDescent="0.3">
      <c r="A20" s="117">
        <f>EDATE(A19,1)</f>
        <v>43191</v>
      </c>
      <c r="B20" s="96">
        <v>3</v>
      </c>
      <c r="C20" s="79">
        <f>G19</f>
        <v>32248.05</v>
      </c>
      <c r="D20" s="118">
        <f t="shared" si="1"/>
        <v>115.56</v>
      </c>
      <c r="E20" s="118">
        <f>F20-D20</f>
        <v>8.6599999999999966</v>
      </c>
      <c r="F20" s="118">
        <f t="shared" ref="F20:F83" si="3">F19</f>
        <v>124.22</v>
      </c>
      <c r="G20" s="118">
        <f t="shared" si="2"/>
        <v>32239.39</v>
      </c>
      <c r="K20" s="108"/>
      <c r="L20" s="108"/>
      <c r="M20" s="101"/>
      <c r="N20" s="101"/>
      <c r="O20" s="101"/>
      <c r="P20" s="107"/>
    </row>
    <row r="21" spans="1:16" x14ac:dyDescent="0.3">
      <c r="A21" s="117">
        <f t="shared" ref="A21:A84" si="4">EDATE(A20,1)</f>
        <v>43221</v>
      </c>
      <c r="B21" s="96">
        <v>4</v>
      </c>
      <c r="C21" s="79">
        <f t="shared" ref="C21:C76" si="5">G20</f>
        <v>32239.39</v>
      </c>
      <c r="D21" s="118">
        <f t="shared" si="1"/>
        <v>115.52</v>
      </c>
      <c r="E21" s="118">
        <f t="shared" ref="E21:E76" si="6">F21-D21</f>
        <v>8.7000000000000028</v>
      </c>
      <c r="F21" s="118">
        <f t="shared" si="3"/>
        <v>124.22</v>
      </c>
      <c r="G21" s="118">
        <f t="shared" si="2"/>
        <v>32230.69</v>
      </c>
      <c r="K21" s="108"/>
      <c r="L21" s="108"/>
      <c r="M21" s="101"/>
      <c r="N21" s="101"/>
      <c r="O21" s="101"/>
      <c r="P21" s="107"/>
    </row>
    <row r="22" spans="1:16" x14ac:dyDescent="0.3">
      <c r="A22" s="117">
        <f t="shared" si="4"/>
        <v>43252</v>
      </c>
      <c r="B22" s="96">
        <v>5</v>
      </c>
      <c r="C22" s="79">
        <f t="shared" si="5"/>
        <v>32230.69</v>
      </c>
      <c r="D22" s="118">
        <f t="shared" si="1"/>
        <v>115.49</v>
      </c>
      <c r="E22" s="118">
        <f t="shared" si="6"/>
        <v>8.730000000000004</v>
      </c>
      <c r="F22" s="118">
        <f t="shared" si="3"/>
        <v>124.22</v>
      </c>
      <c r="G22" s="118">
        <f t="shared" si="2"/>
        <v>32221.96</v>
      </c>
      <c r="K22" s="108"/>
      <c r="L22" s="108"/>
      <c r="M22" s="101"/>
      <c r="N22" s="101"/>
      <c r="O22" s="101"/>
      <c r="P22" s="107"/>
    </row>
    <row r="23" spans="1:16" x14ac:dyDescent="0.3">
      <c r="A23" s="117">
        <f t="shared" si="4"/>
        <v>43282</v>
      </c>
      <c r="B23" s="96">
        <v>6</v>
      </c>
      <c r="C23" s="79">
        <f t="shared" si="5"/>
        <v>32221.96</v>
      </c>
      <c r="D23" s="118">
        <f t="shared" si="1"/>
        <v>115.46</v>
      </c>
      <c r="E23" s="118">
        <f t="shared" si="6"/>
        <v>8.7600000000000051</v>
      </c>
      <c r="F23" s="118">
        <f t="shared" si="3"/>
        <v>124.22</v>
      </c>
      <c r="G23" s="118">
        <f t="shared" si="2"/>
        <v>32213.200000000001</v>
      </c>
      <c r="K23" s="108"/>
      <c r="L23" s="108"/>
      <c r="M23" s="101"/>
      <c r="N23" s="101"/>
      <c r="O23" s="101"/>
      <c r="P23" s="107"/>
    </row>
    <row r="24" spans="1:16" x14ac:dyDescent="0.3">
      <c r="A24" s="117">
        <f t="shared" si="4"/>
        <v>43313</v>
      </c>
      <c r="B24" s="96">
        <v>7</v>
      </c>
      <c r="C24" s="79">
        <f t="shared" si="5"/>
        <v>32213.200000000001</v>
      </c>
      <c r="D24" s="118">
        <f t="shared" si="1"/>
        <v>115.43</v>
      </c>
      <c r="E24" s="118">
        <f t="shared" si="6"/>
        <v>8.789999999999992</v>
      </c>
      <c r="F24" s="118">
        <f t="shared" si="3"/>
        <v>124.22</v>
      </c>
      <c r="G24" s="118">
        <f t="shared" si="2"/>
        <v>32204.41</v>
      </c>
      <c r="K24" s="108"/>
      <c r="L24" s="108"/>
      <c r="M24" s="101"/>
      <c r="N24" s="101"/>
      <c r="O24" s="101"/>
      <c r="P24" s="107"/>
    </row>
    <row r="25" spans="1:16" x14ac:dyDescent="0.3">
      <c r="A25" s="117">
        <f>EDATE(A24,1)</f>
        <v>43344</v>
      </c>
      <c r="B25" s="96">
        <v>8</v>
      </c>
      <c r="C25" s="79">
        <f t="shared" si="5"/>
        <v>32204.41</v>
      </c>
      <c r="D25" s="118">
        <f t="shared" si="1"/>
        <v>115.4</v>
      </c>
      <c r="E25" s="118">
        <f t="shared" si="6"/>
        <v>8.8199999999999932</v>
      </c>
      <c r="F25" s="118">
        <f t="shared" si="3"/>
        <v>124.22</v>
      </c>
      <c r="G25" s="118">
        <f t="shared" si="2"/>
        <v>32195.59</v>
      </c>
      <c r="K25" s="108"/>
      <c r="L25" s="108"/>
      <c r="M25" s="101"/>
      <c r="N25" s="101"/>
      <c r="O25" s="101"/>
      <c r="P25" s="107"/>
    </row>
    <row r="26" spans="1:16" x14ac:dyDescent="0.3">
      <c r="A26" s="117">
        <f t="shared" si="4"/>
        <v>43374</v>
      </c>
      <c r="B26" s="96">
        <v>9</v>
      </c>
      <c r="C26" s="79">
        <f t="shared" si="5"/>
        <v>32195.59</v>
      </c>
      <c r="D26" s="118">
        <f t="shared" si="1"/>
        <v>115.37</v>
      </c>
      <c r="E26" s="118">
        <f t="shared" si="6"/>
        <v>8.8499999999999943</v>
      </c>
      <c r="F26" s="118">
        <f t="shared" si="3"/>
        <v>124.22</v>
      </c>
      <c r="G26" s="118">
        <f t="shared" si="2"/>
        <v>32186.74</v>
      </c>
      <c r="K26" s="108"/>
      <c r="L26" s="108"/>
      <c r="M26" s="101"/>
      <c r="N26" s="101"/>
      <c r="O26" s="101"/>
      <c r="P26" s="107"/>
    </row>
    <row r="27" spans="1:16" x14ac:dyDescent="0.3">
      <c r="A27" s="117">
        <f t="shared" si="4"/>
        <v>43405</v>
      </c>
      <c r="B27" s="96">
        <v>10</v>
      </c>
      <c r="C27" s="79">
        <f t="shared" si="5"/>
        <v>32186.74</v>
      </c>
      <c r="D27" s="118">
        <f t="shared" si="1"/>
        <v>115.34</v>
      </c>
      <c r="E27" s="118">
        <f t="shared" si="6"/>
        <v>8.8799999999999955</v>
      </c>
      <c r="F27" s="118">
        <f t="shared" si="3"/>
        <v>124.22</v>
      </c>
      <c r="G27" s="118">
        <f t="shared" si="2"/>
        <v>32177.86</v>
      </c>
      <c r="K27" s="108"/>
      <c r="L27" s="108"/>
      <c r="M27" s="101"/>
      <c r="N27" s="101"/>
      <c r="O27" s="101"/>
      <c r="P27" s="107"/>
    </row>
    <row r="28" spans="1:16" x14ac:dyDescent="0.3">
      <c r="A28" s="117">
        <f t="shared" si="4"/>
        <v>43435</v>
      </c>
      <c r="B28" s="96">
        <v>11</v>
      </c>
      <c r="C28" s="79">
        <f t="shared" si="5"/>
        <v>32177.86</v>
      </c>
      <c r="D28" s="118">
        <f t="shared" si="1"/>
        <v>115.3</v>
      </c>
      <c r="E28" s="118">
        <f t="shared" si="6"/>
        <v>8.9200000000000017</v>
      </c>
      <c r="F28" s="118">
        <f t="shared" si="3"/>
        <v>124.22</v>
      </c>
      <c r="G28" s="118">
        <f t="shared" si="2"/>
        <v>32168.940000000002</v>
      </c>
    </row>
    <row r="29" spans="1:16" x14ac:dyDescent="0.3">
      <c r="A29" s="117">
        <f t="shared" si="4"/>
        <v>43466</v>
      </c>
      <c r="B29" s="96">
        <v>12</v>
      </c>
      <c r="C29" s="79">
        <f t="shared" si="5"/>
        <v>32168.940000000002</v>
      </c>
      <c r="D29" s="118">
        <f t="shared" si="1"/>
        <v>115.27</v>
      </c>
      <c r="E29" s="118">
        <f t="shared" si="6"/>
        <v>8.9500000000000028</v>
      </c>
      <c r="F29" s="118">
        <f t="shared" si="3"/>
        <v>124.22</v>
      </c>
      <c r="G29" s="118">
        <f t="shared" si="2"/>
        <v>32159.99</v>
      </c>
    </row>
    <row r="30" spans="1:16" x14ac:dyDescent="0.3">
      <c r="A30" s="117">
        <f t="shared" si="4"/>
        <v>43497</v>
      </c>
      <c r="B30" s="96">
        <v>13</v>
      </c>
      <c r="C30" s="79">
        <f t="shared" si="5"/>
        <v>32159.99</v>
      </c>
      <c r="D30" s="118">
        <f t="shared" si="1"/>
        <v>115.24</v>
      </c>
      <c r="E30" s="118">
        <f t="shared" si="6"/>
        <v>8.980000000000004</v>
      </c>
      <c r="F30" s="118">
        <f t="shared" si="3"/>
        <v>124.22</v>
      </c>
      <c r="G30" s="118">
        <f t="shared" si="2"/>
        <v>32151.010000000002</v>
      </c>
    </row>
    <row r="31" spans="1:16" x14ac:dyDescent="0.3">
      <c r="A31" s="117">
        <f t="shared" si="4"/>
        <v>43525</v>
      </c>
      <c r="B31" s="96">
        <v>14</v>
      </c>
      <c r="C31" s="79">
        <f t="shared" si="5"/>
        <v>32151.010000000002</v>
      </c>
      <c r="D31" s="118">
        <f t="shared" si="1"/>
        <v>115.21</v>
      </c>
      <c r="E31" s="118">
        <f t="shared" si="6"/>
        <v>9.0100000000000051</v>
      </c>
      <c r="F31" s="118">
        <f t="shared" si="3"/>
        <v>124.22</v>
      </c>
      <c r="G31" s="118">
        <f t="shared" si="2"/>
        <v>32142.000000000004</v>
      </c>
    </row>
    <row r="32" spans="1:16" x14ac:dyDescent="0.3">
      <c r="A32" s="117">
        <f t="shared" si="4"/>
        <v>43556</v>
      </c>
      <c r="B32" s="96">
        <v>15</v>
      </c>
      <c r="C32" s="79">
        <f t="shared" si="5"/>
        <v>32142.000000000004</v>
      </c>
      <c r="D32" s="118">
        <f t="shared" si="1"/>
        <v>115.18</v>
      </c>
      <c r="E32" s="118">
        <f t="shared" si="6"/>
        <v>9.039999999999992</v>
      </c>
      <c r="F32" s="118">
        <f t="shared" si="3"/>
        <v>124.22</v>
      </c>
      <c r="G32" s="118">
        <f t="shared" si="2"/>
        <v>32132.960000000003</v>
      </c>
    </row>
    <row r="33" spans="1:7" x14ac:dyDescent="0.3">
      <c r="A33" s="117">
        <f t="shared" si="4"/>
        <v>43586</v>
      </c>
      <c r="B33" s="96">
        <v>16</v>
      </c>
      <c r="C33" s="79">
        <f t="shared" si="5"/>
        <v>32132.960000000003</v>
      </c>
      <c r="D33" s="118">
        <f t="shared" si="1"/>
        <v>115.14</v>
      </c>
      <c r="E33" s="118">
        <f t="shared" si="6"/>
        <v>9.0799999999999983</v>
      </c>
      <c r="F33" s="118">
        <f t="shared" si="3"/>
        <v>124.22</v>
      </c>
      <c r="G33" s="118">
        <f t="shared" si="2"/>
        <v>32123.88</v>
      </c>
    </row>
    <row r="34" spans="1:7" x14ac:dyDescent="0.3">
      <c r="A34" s="117">
        <f t="shared" si="4"/>
        <v>43617</v>
      </c>
      <c r="B34" s="96">
        <v>17</v>
      </c>
      <c r="C34" s="79">
        <f t="shared" si="5"/>
        <v>32123.88</v>
      </c>
      <c r="D34" s="118">
        <f t="shared" si="1"/>
        <v>115.11</v>
      </c>
      <c r="E34" s="118">
        <f t="shared" si="6"/>
        <v>9.11</v>
      </c>
      <c r="F34" s="118">
        <f t="shared" si="3"/>
        <v>124.22</v>
      </c>
      <c r="G34" s="118">
        <f t="shared" si="2"/>
        <v>32114.77</v>
      </c>
    </row>
    <row r="35" spans="1:7" x14ac:dyDescent="0.3">
      <c r="A35" s="117">
        <f t="shared" si="4"/>
        <v>43647</v>
      </c>
      <c r="B35" s="96">
        <v>18</v>
      </c>
      <c r="C35" s="79">
        <f t="shared" si="5"/>
        <v>32114.77</v>
      </c>
      <c r="D35" s="118">
        <f t="shared" si="1"/>
        <v>115.08</v>
      </c>
      <c r="E35" s="118">
        <f t="shared" si="6"/>
        <v>9.14</v>
      </c>
      <c r="F35" s="118">
        <f t="shared" si="3"/>
        <v>124.22</v>
      </c>
      <c r="G35" s="118">
        <f t="shared" si="2"/>
        <v>32105.63</v>
      </c>
    </row>
    <row r="36" spans="1:7" x14ac:dyDescent="0.3">
      <c r="A36" s="117">
        <f t="shared" si="4"/>
        <v>43678</v>
      </c>
      <c r="B36" s="96">
        <v>19</v>
      </c>
      <c r="C36" s="79">
        <f t="shared" si="5"/>
        <v>32105.63</v>
      </c>
      <c r="D36" s="118">
        <f t="shared" si="1"/>
        <v>115.05</v>
      </c>
      <c r="E36" s="118">
        <f t="shared" si="6"/>
        <v>9.1700000000000017</v>
      </c>
      <c r="F36" s="118">
        <f t="shared" si="3"/>
        <v>124.22</v>
      </c>
      <c r="G36" s="118">
        <f t="shared" si="2"/>
        <v>32096.460000000003</v>
      </c>
    </row>
    <row r="37" spans="1:7" x14ac:dyDescent="0.3">
      <c r="A37" s="117">
        <f t="shared" si="4"/>
        <v>43709</v>
      </c>
      <c r="B37" s="96">
        <v>20</v>
      </c>
      <c r="C37" s="79">
        <f t="shared" si="5"/>
        <v>32096.460000000003</v>
      </c>
      <c r="D37" s="118">
        <f t="shared" si="1"/>
        <v>115.01</v>
      </c>
      <c r="E37" s="118">
        <f t="shared" si="6"/>
        <v>9.2099999999999937</v>
      </c>
      <c r="F37" s="118">
        <f t="shared" si="3"/>
        <v>124.22</v>
      </c>
      <c r="G37" s="118">
        <f t="shared" si="2"/>
        <v>32087.250000000004</v>
      </c>
    </row>
    <row r="38" spans="1:7" x14ac:dyDescent="0.3">
      <c r="A38" s="117">
        <f t="shared" si="4"/>
        <v>43739</v>
      </c>
      <c r="B38" s="96">
        <v>21</v>
      </c>
      <c r="C38" s="79">
        <f t="shared" si="5"/>
        <v>32087.250000000004</v>
      </c>
      <c r="D38" s="118">
        <f t="shared" si="1"/>
        <v>114.98</v>
      </c>
      <c r="E38" s="118">
        <f t="shared" si="6"/>
        <v>9.2399999999999949</v>
      </c>
      <c r="F38" s="118">
        <f t="shared" si="3"/>
        <v>124.22</v>
      </c>
      <c r="G38" s="118">
        <f t="shared" si="2"/>
        <v>32078.010000000002</v>
      </c>
    </row>
    <row r="39" spans="1:7" x14ac:dyDescent="0.3">
      <c r="A39" s="117">
        <f t="shared" si="4"/>
        <v>43770</v>
      </c>
      <c r="B39" s="96">
        <v>22</v>
      </c>
      <c r="C39" s="79">
        <f t="shared" si="5"/>
        <v>32078.010000000002</v>
      </c>
      <c r="D39" s="118">
        <f t="shared" si="1"/>
        <v>114.95</v>
      </c>
      <c r="E39" s="118">
        <f t="shared" si="6"/>
        <v>9.269999999999996</v>
      </c>
      <c r="F39" s="118">
        <f t="shared" si="3"/>
        <v>124.22</v>
      </c>
      <c r="G39" s="118">
        <f t="shared" si="2"/>
        <v>32068.74</v>
      </c>
    </row>
    <row r="40" spans="1:7" x14ac:dyDescent="0.3">
      <c r="A40" s="117">
        <f t="shared" si="4"/>
        <v>43800</v>
      </c>
      <c r="B40" s="96">
        <v>23</v>
      </c>
      <c r="C40" s="79">
        <f t="shared" si="5"/>
        <v>32068.74</v>
      </c>
      <c r="D40" s="118">
        <f t="shared" si="1"/>
        <v>114.91</v>
      </c>
      <c r="E40" s="118">
        <f t="shared" si="6"/>
        <v>9.3100000000000023</v>
      </c>
      <c r="F40" s="118">
        <f t="shared" si="3"/>
        <v>124.22</v>
      </c>
      <c r="G40" s="118">
        <f t="shared" si="2"/>
        <v>32059.43</v>
      </c>
    </row>
    <row r="41" spans="1:7" x14ac:dyDescent="0.3">
      <c r="A41" s="117">
        <f t="shared" si="4"/>
        <v>43831</v>
      </c>
      <c r="B41" s="96">
        <v>24</v>
      </c>
      <c r="C41" s="79">
        <f t="shared" si="5"/>
        <v>32059.43</v>
      </c>
      <c r="D41" s="118">
        <f t="shared" si="1"/>
        <v>114.88</v>
      </c>
      <c r="E41" s="118">
        <f t="shared" si="6"/>
        <v>9.3400000000000034</v>
      </c>
      <c r="F41" s="118">
        <f t="shared" si="3"/>
        <v>124.22</v>
      </c>
      <c r="G41" s="118">
        <f t="shared" si="2"/>
        <v>32050.09</v>
      </c>
    </row>
    <row r="42" spans="1:7" x14ac:dyDescent="0.3">
      <c r="A42" s="117">
        <f t="shared" si="4"/>
        <v>43862</v>
      </c>
      <c r="B42" s="96">
        <v>25</v>
      </c>
      <c r="C42" s="79">
        <f t="shared" si="5"/>
        <v>32050.09</v>
      </c>
      <c r="D42" s="118">
        <f t="shared" si="1"/>
        <v>114.85</v>
      </c>
      <c r="E42" s="118">
        <f t="shared" si="6"/>
        <v>9.3700000000000045</v>
      </c>
      <c r="F42" s="118">
        <f t="shared" si="3"/>
        <v>124.22</v>
      </c>
      <c r="G42" s="118">
        <f t="shared" si="2"/>
        <v>32040.720000000001</v>
      </c>
    </row>
    <row r="43" spans="1:7" x14ac:dyDescent="0.3">
      <c r="A43" s="117">
        <f t="shared" si="4"/>
        <v>43891</v>
      </c>
      <c r="B43" s="96">
        <v>26</v>
      </c>
      <c r="C43" s="79">
        <f t="shared" si="5"/>
        <v>32040.720000000001</v>
      </c>
      <c r="D43" s="118">
        <f t="shared" si="1"/>
        <v>114.81</v>
      </c>
      <c r="E43" s="118">
        <f t="shared" si="6"/>
        <v>9.4099999999999966</v>
      </c>
      <c r="F43" s="118">
        <f t="shared" si="3"/>
        <v>124.22</v>
      </c>
      <c r="G43" s="118">
        <f t="shared" si="2"/>
        <v>32031.31</v>
      </c>
    </row>
    <row r="44" spans="1:7" x14ac:dyDescent="0.3">
      <c r="A44" s="117">
        <f t="shared" si="4"/>
        <v>43922</v>
      </c>
      <c r="B44" s="96">
        <v>27</v>
      </c>
      <c r="C44" s="79">
        <f t="shared" si="5"/>
        <v>32031.31</v>
      </c>
      <c r="D44" s="118">
        <f t="shared" si="1"/>
        <v>114.78</v>
      </c>
      <c r="E44" s="118">
        <f t="shared" si="6"/>
        <v>9.4399999999999977</v>
      </c>
      <c r="F44" s="118">
        <f t="shared" si="3"/>
        <v>124.22</v>
      </c>
      <c r="G44" s="118">
        <f t="shared" si="2"/>
        <v>32021.870000000003</v>
      </c>
    </row>
    <row r="45" spans="1:7" x14ac:dyDescent="0.3">
      <c r="A45" s="117">
        <f t="shared" si="4"/>
        <v>43952</v>
      </c>
      <c r="B45" s="96">
        <v>28</v>
      </c>
      <c r="C45" s="79">
        <f t="shared" si="5"/>
        <v>32021.870000000003</v>
      </c>
      <c r="D45" s="118">
        <f t="shared" si="1"/>
        <v>114.75</v>
      </c>
      <c r="E45" s="118">
        <f t="shared" si="6"/>
        <v>9.4699999999999989</v>
      </c>
      <c r="F45" s="118">
        <f t="shared" si="3"/>
        <v>124.22</v>
      </c>
      <c r="G45" s="118">
        <f t="shared" si="2"/>
        <v>32012.400000000001</v>
      </c>
    </row>
    <row r="46" spans="1:7" x14ac:dyDescent="0.3">
      <c r="A46" s="117">
        <f t="shared" si="4"/>
        <v>43983</v>
      </c>
      <c r="B46" s="96">
        <v>29</v>
      </c>
      <c r="C46" s="79">
        <f t="shared" si="5"/>
        <v>32012.400000000001</v>
      </c>
      <c r="D46" s="118">
        <f t="shared" si="1"/>
        <v>114.71</v>
      </c>
      <c r="E46" s="118">
        <f t="shared" si="6"/>
        <v>9.5100000000000051</v>
      </c>
      <c r="F46" s="118">
        <f t="shared" si="3"/>
        <v>124.22</v>
      </c>
      <c r="G46" s="118">
        <f t="shared" si="2"/>
        <v>32002.890000000003</v>
      </c>
    </row>
    <row r="47" spans="1:7" x14ac:dyDescent="0.3">
      <c r="A47" s="117">
        <f t="shared" si="4"/>
        <v>44013</v>
      </c>
      <c r="B47" s="96">
        <v>30</v>
      </c>
      <c r="C47" s="79">
        <f t="shared" si="5"/>
        <v>32002.890000000003</v>
      </c>
      <c r="D47" s="118">
        <f t="shared" si="1"/>
        <v>114.68</v>
      </c>
      <c r="E47" s="118">
        <f t="shared" si="6"/>
        <v>9.539999999999992</v>
      </c>
      <c r="F47" s="118">
        <f t="shared" si="3"/>
        <v>124.22</v>
      </c>
      <c r="G47" s="118">
        <f t="shared" si="2"/>
        <v>31993.350000000002</v>
      </c>
    </row>
    <row r="48" spans="1:7" x14ac:dyDescent="0.3">
      <c r="A48" s="117">
        <f t="shared" si="4"/>
        <v>44044</v>
      </c>
      <c r="B48" s="96">
        <v>31</v>
      </c>
      <c r="C48" s="79">
        <f t="shared" si="5"/>
        <v>31993.350000000002</v>
      </c>
      <c r="D48" s="118">
        <f t="shared" si="1"/>
        <v>114.64</v>
      </c>
      <c r="E48" s="118">
        <f t="shared" si="6"/>
        <v>9.5799999999999983</v>
      </c>
      <c r="F48" s="118">
        <f t="shared" si="3"/>
        <v>124.22</v>
      </c>
      <c r="G48" s="118">
        <f t="shared" si="2"/>
        <v>31983.77</v>
      </c>
    </row>
    <row r="49" spans="1:7" x14ac:dyDescent="0.3">
      <c r="A49" s="117">
        <f t="shared" si="4"/>
        <v>44075</v>
      </c>
      <c r="B49" s="96">
        <v>32</v>
      </c>
      <c r="C49" s="79">
        <f t="shared" si="5"/>
        <v>31983.77</v>
      </c>
      <c r="D49" s="118">
        <f t="shared" si="1"/>
        <v>114.61</v>
      </c>
      <c r="E49" s="118">
        <f t="shared" si="6"/>
        <v>9.61</v>
      </c>
      <c r="F49" s="118">
        <f t="shared" si="3"/>
        <v>124.22</v>
      </c>
      <c r="G49" s="118">
        <f t="shared" si="2"/>
        <v>31974.16</v>
      </c>
    </row>
    <row r="50" spans="1:7" x14ac:dyDescent="0.3">
      <c r="A50" s="117">
        <f t="shared" si="4"/>
        <v>44105</v>
      </c>
      <c r="B50" s="96">
        <v>33</v>
      </c>
      <c r="C50" s="79">
        <f t="shared" si="5"/>
        <v>31974.16</v>
      </c>
      <c r="D50" s="118">
        <f t="shared" si="1"/>
        <v>114.57</v>
      </c>
      <c r="E50" s="118">
        <f t="shared" si="6"/>
        <v>9.6500000000000057</v>
      </c>
      <c r="F50" s="118">
        <f t="shared" si="3"/>
        <v>124.22</v>
      </c>
      <c r="G50" s="118">
        <f t="shared" si="2"/>
        <v>31964.51</v>
      </c>
    </row>
    <row r="51" spans="1:7" x14ac:dyDescent="0.3">
      <c r="A51" s="117">
        <f t="shared" si="4"/>
        <v>44136</v>
      </c>
      <c r="B51" s="96">
        <v>34</v>
      </c>
      <c r="C51" s="79">
        <f t="shared" si="5"/>
        <v>31964.51</v>
      </c>
      <c r="D51" s="118">
        <f t="shared" si="1"/>
        <v>114.54</v>
      </c>
      <c r="E51" s="118">
        <f t="shared" si="6"/>
        <v>9.6799999999999926</v>
      </c>
      <c r="F51" s="118">
        <f t="shared" si="3"/>
        <v>124.22</v>
      </c>
      <c r="G51" s="118">
        <f t="shared" si="2"/>
        <v>31954.829999999998</v>
      </c>
    </row>
    <row r="52" spans="1:7" x14ac:dyDescent="0.3">
      <c r="A52" s="117">
        <f t="shared" si="4"/>
        <v>44166</v>
      </c>
      <c r="B52" s="96">
        <v>35</v>
      </c>
      <c r="C52" s="79">
        <f t="shared" si="5"/>
        <v>31954.829999999998</v>
      </c>
      <c r="D52" s="118">
        <f t="shared" si="1"/>
        <v>114.5</v>
      </c>
      <c r="E52" s="118">
        <f t="shared" si="6"/>
        <v>9.7199999999999989</v>
      </c>
      <c r="F52" s="118">
        <f t="shared" si="3"/>
        <v>124.22</v>
      </c>
      <c r="G52" s="118">
        <f t="shared" si="2"/>
        <v>31945.109999999997</v>
      </c>
    </row>
    <row r="53" spans="1:7" x14ac:dyDescent="0.3">
      <c r="A53" s="117">
        <f t="shared" si="4"/>
        <v>44197</v>
      </c>
      <c r="B53" s="96">
        <v>36</v>
      </c>
      <c r="C53" s="79">
        <f t="shared" si="5"/>
        <v>31945.109999999997</v>
      </c>
      <c r="D53" s="118">
        <f t="shared" si="1"/>
        <v>114.47</v>
      </c>
      <c r="E53" s="118">
        <f t="shared" si="6"/>
        <v>9.75</v>
      </c>
      <c r="F53" s="118">
        <f t="shared" si="3"/>
        <v>124.22</v>
      </c>
      <c r="G53" s="118">
        <f t="shared" si="2"/>
        <v>31935.359999999997</v>
      </c>
    </row>
    <row r="54" spans="1:7" x14ac:dyDescent="0.3">
      <c r="A54" s="117">
        <f t="shared" si="4"/>
        <v>44228</v>
      </c>
      <c r="B54" s="96">
        <v>37</v>
      </c>
      <c r="C54" s="79">
        <f t="shared" si="5"/>
        <v>31935.359999999997</v>
      </c>
      <c r="D54" s="118">
        <f t="shared" si="1"/>
        <v>114.44</v>
      </c>
      <c r="E54" s="118">
        <f t="shared" si="6"/>
        <v>9.7800000000000011</v>
      </c>
      <c r="F54" s="118">
        <f t="shared" si="3"/>
        <v>124.22</v>
      </c>
      <c r="G54" s="118">
        <f t="shared" si="2"/>
        <v>31925.579999999998</v>
      </c>
    </row>
    <row r="55" spans="1:7" x14ac:dyDescent="0.3">
      <c r="A55" s="117">
        <f t="shared" si="4"/>
        <v>44256</v>
      </c>
      <c r="B55" s="96">
        <v>38</v>
      </c>
      <c r="C55" s="79">
        <f t="shared" si="5"/>
        <v>31925.579999999998</v>
      </c>
      <c r="D55" s="118">
        <f t="shared" si="1"/>
        <v>114.4</v>
      </c>
      <c r="E55" s="118">
        <f t="shared" si="6"/>
        <v>9.8199999999999932</v>
      </c>
      <c r="F55" s="118">
        <f t="shared" si="3"/>
        <v>124.22</v>
      </c>
      <c r="G55" s="118">
        <f t="shared" si="2"/>
        <v>31915.759999999998</v>
      </c>
    </row>
    <row r="56" spans="1:7" x14ac:dyDescent="0.3">
      <c r="A56" s="117">
        <f t="shared" si="4"/>
        <v>44287</v>
      </c>
      <c r="B56" s="96">
        <v>39</v>
      </c>
      <c r="C56" s="79">
        <f t="shared" si="5"/>
        <v>31915.759999999998</v>
      </c>
      <c r="D56" s="118">
        <f t="shared" si="1"/>
        <v>114.36</v>
      </c>
      <c r="E56" s="118">
        <f t="shared" si="6"/>
        <v>9.86</v>
      </c>
      <c r="F56" s="118">
        <f t="shared" si="3"/>
        <v>124.22</v>
      </c>
      <c r="G56" s="118">
        <f t="shared" si="2"/>
        <v>31905.899999999998</v>
      </c>
    </row>
    <row r="57" spans="1:7" x14ac:dyDescent="0.3">
      <c r="A57" s="117">
        <f t="shared" si="4"/>
        <v>44317</v>
      </c>
      <c r="B57" s="96">
        <v>40</v>
      </c>
      <c r="C57" s="79">
        <f t="shared" si="5"/>
        <v>31905.899999999998</v>
      </c>
      <c r="D57" s="118">
        <f t="shared" si="1"/>
        <v>114.33</v>
      </c>
      <c r="E57" s="118">
        <f t="shared" si="6"/>
        <v>9.89</v>
      </c>
      <c r="F57" s="118">
        <f t="shared" si="3"/>
        <v>124.22</v>
      </c>
      <c r="G57" s="118">
        <f t="shared" si="2"/>
        <v>31896.01</v>
      </c>
    </row>
    <row r="58" spans="1:7" x14ac:dyDescent="0.3">
      <c r="A58" s="117">
        <f t="shared" si="4"/>
        <v>44348</v>
      </c>
      <c r="B58" s="96">
        <v>41</v>
      </c>
      <c r="C58" s="79">
        <f t="shared" si="5"/>
        <v>31896.01</v>
      </c>
      <c r="D58" s="118">
        <f t="shared" si="1"/>
        <v>114.29</v>
      </c>
      <c r="E58" s="118">
        <f t="shared" si="6"/>
        <v>9.9299999999999926</v>
      </c>
      <c r="F58" s="118">
        <f t="shared" si="3"/>
        <v>124.22</v>
      </c>
      <c r="G58" s="118">
        <f t="shared" si="2"/>
        <v>31886.079999999998</v>
      </c>
    </row>
    <row r="59" spans="1:7" x14ac:dyDescent="0.3">
      <c r="A59" s="117">
        <f t="shared" si="4"/>
        <v>44378</v>
      </c>
      <c r="B59" s="96">
        <v>42</v>
      </c>
      <c r="C59" s="79">
        <f t="shared" si="5"/>
        <v>31886.079999999998</v>
      </c>
      <c r="D59" s="118">
        <f t="shared" si="1"/>
        <v>114.26</v>
      </c>
      <c r="E59" s="118">
        <f t="shared" si="6"/>
        <v>9.9599999999999937</v>
      </c>
      <c r="F59" s="118">
        <f t="shared" si="3"/>
        <v>124.22</v>
      </c>
      <c r="G59" s="118">
        <f t="shared" si="2"/>
        <v>31876.12</v>
      </c>
    </row>
    <row r="60" spans="1:7" x14ac:dyDescent="0.3">
      <c r="A60" s="117">
        <f t="shared" si="4"/>
        <v>44409</v>
      </c>
      <c r="B60" s="96">
        <v>43</v>
      </c>
      <c r="C60" s="79">
        <f t="shared" si="5"/>
        <v>31876.12</v>
      </c>
      <c r="D60" s="118">
        <f t="shared" si="1"/>
        <v>114.22</v>
      </c>
      <c r="E60" s="118">
        <f t="shared" si="6"/>
        <v>10</v>
      </c>
      <c r="F60" s="118">
        <f t="shared" si="3"/>
        <v>124.22</v>
      </c>
      <c r="G60" s="118">
        <f t="shared" si="2"/>
        <v>31866.12</v>
      </c>
    </row>
    <row r="61" spans="1:7" x14ac:dyDescent="0.3">
      <c r="A61" s="117">
        <f t="shared" si="4"/>
        <v>44440</v>
      </c>
      <c r="B61" s="96">
        <v>44</v>
      </c>
      <c r="C61" s="79">
        <f t="shared" si="5"/>
        <v>31866.12</v>
      </c>
      <c r="D61" s="118">
        <f t="shared" si="1"/>
        <v>114.19</v>
      </c>
      <c r="E61" s="118">
        <f t="shared" si="6"/>
        <v>10.030000000000001</v>
      </c>
      <c r="F61" s="118">
        <f t="shared" si="3"/>
        <v>124.22</v>
      </c>
      <c r="G61" s="118">
        <f t="shared" si="2"/>
        <v>31856.09</v>
      </c>
    </row>
    <row r="62" spans="1:7" x14ac:dyDescent="0.3">
      <c r="A62" s="117">
        <f t="shared" si="4"/>
        <v>44470</v>
      </c>
      <c r="B62" s="96">
        <v>45</v>
      </c>
      <c r="C62" s="79">
        <f t="shared" si="5"/>
        <v>31856.09</v>
      </c>
      <c r="D62" s="118">
        <f t="shared" si="1"/>
        <v>114.15</v>
      </c>
      <c r="E62" s="118">
        <f t="shared" si="6"/>
        <v>10.069999999999993</v>
      </c>
      <c r="F62" s="118">
        <f t="shared" si="3"/>
        <v>124.22</v>
      </c>
      <c r="G62" s="118">
        <f t="shared" si="2"/>
        <v>31846.02</v>
      </c>
    </row>
    <row r="63" spans="1:7" x14ac:dyDescent="0.3">
      <c r="A63" s="117">
        <f t="shared" si="4"/>
        <v>44501</v>
      </c>
      <c r="B63" s="96">
        <v>46</v>
      </c>
      <c r="C63" s="79">
        <f t="shared" si="5"/>
        <v>31846.02</v>
      </c>
      <c r="D63" s="118">
        <f t="shared" si="1"/>
        <v>114.11</v>
      </c>
      <c r="E63" s="118">
        <f t="shared" si="6"/>
        <v>10.11</v>
      </c>
      <c r="F63" s="118">
        <f t="shared" si="3"/>
        <v>124.22</v>
      </c>
      <c r="G63" s="118">
        <f t="shared" si="2"/>
        <v>31835.91</v>
      </c>
    </row>
    <row r="64" spans="1:7" x14ac:dyDescent="0.3">
      <c r="A64" s="117">
        <f t="shared" si="4"/>
        <v>44531</v>
      </c>
      <c r="B64" s="96">
        <v>47</v>
      </c>
      <c r="C64" s="79">
        <f t="shared" si="5"/>
        <v>31835.91</v>
      </c>
      <c r="D64" s="118">
        <f t="shared" si="1"/>
        <v>114.08</v>
      </c>
      <c r="E64" s="118">
        <f t="shared" si="6"/>
        <v>10.14</v>
      </c>
      <c r="F64" s="118">
        <f t="shared" si="3"/>
        <v>124.22</v>
      </c>
      <c r="G64" s="118">
        <f t="shared" si="2"/>
        <v>31825.77</v>
      </c>
    </row>
    <row r="65" spans="1:7" x14ac:dyDescent="0.3">
      <c r="A65" s="117">
        <f t="shared" si="4"/>
        <v>44562</v>
      </c>
      <c r="B65" s="96">
        <v>48</v>
      </c>
      <c r="C65" s="79">
        <f t="shared" si="5"/>
        <v>31825.77</v>
      </c>
      <c r="D65" s="118">
        <f t="shared" si="1"/>
        <v>114.04</v>
      </c>
      <c r="E65" s="118">
        <f t="shared" si="6"/>
        <v>10.179999999999993</v>
      </c>
      <c r="F65" s="118">
        <f t="shared" si="3"/>
        <v>124.22</v>
      </c>
      <c r="G65" s="118">
        <f t="shared" si="2"/>
        <v>31815.59</v>
      </c>
    </row>
    <row r="66" spans="1:7" x14ac:dyDescent="0.3">
      <c r="A66" s="117">
        <f t="shared" si="4"/>
        <v>44593</v>
      </c>
      <c r="B66" s="96">
        <v>49</v>
      </c>
      <c r="C66" s="79">
        <f t="shared" si="5"/>
        <v>31815.59</v>
      </c>
      <c r="D66" s="118">
        <f t="shared" si="1"/>
        <v>114.01</v>
      </c>
      <c r="E66" s="118">
        <f t="shared" si="6"/>
        <v>10.209999999999994</v>
      </c>
      <c r="F66" s="118">
        <f t="shared" si="3"/>
        <v>124.22</v>
      </c>
      <c r="G66" s="118">
        <f t="shared" si="2"/>
        <v>31805.38</v>
      </c>
    </row>
    <row r="67" spans="1:7" x14ac:dyDescent="0.3">
      <c r="A67" s="117">
        <f t="shared" si="4"/>
        <v>44621</v>
      </c>
      <c r="B67" s="96">
        <v>50</v>
      </c>
      <c r="C67" s="79">
        <f t="shared" si="5"/>
        <v>31805.38</v>
      </c>
      <c r="D67" s="118">
        <f t="shared" si="1"/>
        <v>113.97</v>
      </c>
      <c r="E67" s="118">
        <f t="shared" si="6"/>
        <v>10.25</v>
      </c>
      <c r="F67" s="118">
        <f t="shared" si="3"/>
        <v>124.22</v>
      </c>
      <c r="G67" s="118">
        <f t="shared" si="2"/>
        <v>31795.13</v>
      </c>
    </row>
    <row r="68" spans="1:7" x14ac:dyDescent="0.3">
      <c r="A68" s="117">
        <f t="shared" si="4"/>
        <v>44652</v>
      </c>
      <c r="B68" s="96">
        <v>51</v>
      </c>
      <c r="C68" s="79">
        <f t="shared" si="5"/>
        <v>31795.13</v>
      </c>
      <c r="D68" s="118">
        <f t="shared" si="1"/>
        <v>113.93</v>
      </c>
      <c r="E68" s="118">
        <f t="shared" si="6"/>
        <v>10.289999999999992</v>
      </c>
      <c r="F68" s="118">
        <f t="shared" si="3"/>
        <v>124.22</v>
      </c>
      <c r="G68" s="118">
        <f t="shared" si="2"/>
        <v>31784.84</v>
      </c>
    </row>
    <row r="69" spans="1:7" x14ac:dyDescent="0.3">
      <c r="A69" s="117">
        <f t="shared" si="4"/>
        <v>44682</v>
      </c>
      <c r="B69" s="96">
        <v>52</v>
      </c>
      <c r="C69" s="79">
        <f t="shared" si="5"/>
        <v>31784.84</v>
      </c>
      <c r="D69" s="118">
        <f t="shared" si="1"/>
        <v>113.9</v>
      </c>
      <c r="E69" s="118">
        <f t="shared" si="6"/>
        <v>10.319999999999993</v>
      </c>
      <c r="F69" s="118">
        <f t="shared" si="3"/>
        <v>124.22</v>
      </c>
      <c r="G69" s="118">
        <f t="shared" si="2"/>
        <v>31774.52</v>
      </c>
    </row>
    <row r="70" spans="1:7" x14ac:dyDescent="0.3">
      <c r="A70" s="117">
        <f t="shared" si="4"/>
        <v>44713</v>
      </c>
      <c r="B70" s="96">
        <v>53</v>
      </c>
      <c r="C70" s="79">
        <f t="shared" si="5"/>
        <v>31774.52</v>
      </c>
      <c r="D70" s="118">
        <f t="shared" si="1"/>
        <v>113.86</v>
      </c>
      <c r="E70" s="118">
        <f t="shared" si="6"/>
        <v>10.36</v>
      </c>
      <c r="F70" s="118">
        <f t="shared" si="3"/>
        <v>124.22</v>
      </c>
      <c r="G70" s="118">
        <f t="shared" si="2"/>
        <v>31764.16</v>
      </c>
    </row>
    <row r="71" spans="1:7" x14ac:dyDescent="0.3">
      <c r="A71" s="117">
        <f t="shared" si="4"/>
        <v>44743</v>
      </c>
      <c r="B71" s="96">
        <v>54</v>
      </c>
      <c r="C71" s="79">
        <f t="shared" si="5"/>
        <v>31764.16</v>
      </c>
      <c r="D71" s="118">
        <f t="shared" si="1"/>
        <v>113.82</v>
      </c>
      <c r="E71" s="118">
        <f t="shared" si="6"/>
        <v>10.400000000000006</v>
      </c>
      <c r="F71" s="118">
        <f t="shared" si="3"/>
        <v>124.22</v>
      </c>
      <c r="G71" s="118">
        <f t="shared" si="2"/>
        <v>31753.759999999998</v>
      </c>
    </row>
    <row r="72" spans="1:7" x14ac:dyDescent="0.3">
      <c r="A72" s="117">
        <f t="shared" si="4"/>
        <v>44774</v>
      </c>
      <c r="B72" s="96">
        <v>55</v>
      </c>
      <c r="C72" s="79">
        <f t="shared" si="5"/>
        <v>31753.759999999998</v>
      </c>
      <c r="D72" s="118">
        <f t="shared" si="1"/>
        <v>113.78</v>
      </c>
      <c r="E72" s="118">
        <f t="shared" si="6"/>
        <v>10.439999999999998</v>
      </c>
      <c r="F72" s="118">
        <f t="shared" si="3"/>
        <v>124.22</v>
      </c>
      <c r="G72" s="118">
        <f t="shared" si="2"/>
        <v>31743.32</v>
      </c>
    </row>
    <row r="73" spans="1:7" x14ac:dyDescent="0.3">
      <c r="A73" s="117">
        <f t="shared" si="4"/>
        <v>44805</v>
      </c>
      <c r="B73" s="96">
        <v>56</v>
      </c>
      <c r="C73" s="79">
        <f t="shared" si="5"/>
        <v>31743.32</v>
      </c>
      <c r="D73" s="118">
        <f t="shared" si="1"/>
        <v>113.75</v>
      </c>
      <c r="E73" s="118">
        <f t="shared" si="6"/>
        <v>10.469999999999999</v>
      </c>
      <c r="F73" s="118">
        <f t="shared" si="3"/>
        <v>124.22</v>
      </c>
      <c r="G73" s="118">
        <f t="shared" si="2"/>
        <v>31732.85</v>
      </c>
    </row>
    <row r="74" spans="1:7" x14ac:dyDescent="0.3">
      <c r="A74" s="117">
        <f t="shared" si="4"/>
        <v>44835</v>
      </c>
      <c r="B74" s="96">
        <v>57</v>
      </c>
      <c r="C74" s="79">
        <f t="shared" si="5"/>
        <v>31732.85</v>
      </c>
      <c r="D74" s="118">
        <f t="shared" si="1"/>
        <v>113.71</v>
      </c>
      <c r="E74" s="118">
        <f t="shared" si="6"/>
        <v>10.510000000000005</v>
      </c>
      <c r="F74" s="118">
        <f t="shared" si="3"/>
        <v>124.22</v>
      </c>
      <c r="G74" s="118">
        <f t="shared" si="2"/>
        <v>31722.34</v>
      </c>
    </row>
    <row r="75" spans="1:7" x14ac:dyDescent="0.3">
      <c r="A75" s="117">
        <f t="shared" si="4"/>
        <v>44866</v>
      </c>
      <c r="B75" s="96">
        <v>58</v>
      </c>
      <c r="C75" s="79">
        <f t="shared" si="5"/>
        <v>31722.34</v>
      </c>
      <c r="D75" s="118">
        <f t="shared" si="1"/>
        <v>113.67</v>
      </c>
      <c r="E75" s="118">
        <f t="shared" si="6"/>
        <v>10.549999999999997</v>
      </c>
      <c r="F75" s="118">
        <f t="shared" si="3"/>
        <v>124.22</v>
      </c>
      <c r="G75" s="118">
        <f t="shared" si="2"/>
        <v>31711.79</v>
      </c>
    </row>
    <row r="76" spans="1:7" x14ac:dyDescent="0.3">
      <c r="A76" s="117">
        <f t="shared" si="4"/>
        <v>44896</v>
      </c>
      <c r="B76" s="96">
        <v>59</v>
      </c>
      <c r="C76" s="79">
        <f t="shared" si="5"/>
        <v>31711.79</v>
      </c>
      <c r="D76" s="118">
        <f t="shared" si="1"/>
        <v>113.63</v>
      </c>
      <c r="E76" s="118">
        <f t="shared" si="6"/>
        <v>10.590000000000003</v>
      </c>
      <c r="F76" s="118">
        <f t="shared" si="3"/>
        <v>124.22</v>
      </c>
      <c r="G76" s="118">
        <f t="shared" si="2"/>
        <v>31701.200000000001</v>
      </c>
    </row>
    <row r="77" spans="1:7" x14ac:dyDescent="0.3">
      <c r="A77" s="117">
        <f t="shared" si="4"/>
        <v>44927</v>
      </c>
      <c r="B77" s="96">
        <v>60</v>
      </c>
      <c r="C77" s="79">
        <f>G76</f>
        <v>31701.200000000001</v>
      </c>
      <c r="D77" s="118">
        <f>ROUND(C77*$E$14/12,2)</f>
        <v>113.6</v>
      </c>
      <c r="E77" s="118">
        <f>F77-D77</f>
        <v>10.620000000000005</v>
      </c>
      <c r="F77" s="118">
        <f t="shared" si="3"/>
        <v>124.22</v>
      </c>
      <c r="G77" s="118">
        <f>C77-E77</f>
        <v>31690.58</v>
      </c>
    </row>
    <row r="78" spans="1:7" x14ac:dyDescent="0.3">
      <c r="A78" s="117">
        <f t="shared" si="4"/>
        <v>44958</v>
      </c>
      <c r="B78" s="96">
        <v>61</v>
      </c>
      <c r="C78" s="79">
        <f>G77</f>
        <v>31690.58</v>
      </c>
      <c r="D78" s="118">
        <f t="shared" ref="D78:D137" si="7">ROUND(C78*$E$14/12,2)</f>
        <v>113.56</v>
      </c>
      <c r="E78" s="118">
        <f t="shared" ref="E78:E137" si="8">F78-D78</f>
        <v>10.659999999999997</v>
      </c>
      <c r="F78" s="118">
        <f t="shared" si="3"/>
        <v>124.22</v>
      </c>
      <c r="G78" s="118">
        <f t="shared" ref="G78:G137" si="9">C78-E78</f>
        <v>31679.920000000002</v>
      </c>
    </row>
    <row r="79" spans="1:7" x14ac:dyDescent="0.3">
      <c r="A79" s="117">
        <f t="shared" si="4"/>
        <v>44986</v>
      </c>
      <c r="B79" s="96">
        <v>62</v>
      </c>
      <c r="C79" s="79">
        <f t="shared" ref="C79:C137" si="10">G78</f>
        <v>31679.920000000002</v>
      </c>
      <c r="D79" s="118">
        <f t="shared" si="7"/>
        <v>113.52</v>
      </c>
      <c r="E79" s="118">
        <f t="shared" si="8"/>
        <v>10.700000000000003</v>
      </c>
      <c r="F79" s="118">
        <f t="shared" si="3"/>
        <v>124.22</v>
      </c>
      <c r="G79" s="118">
        <f t="shared" si="9"/>
        <v>31669.22</v>
      </c>
    </row>
    <row r="80" spans="1:7" x14ac:dyDescent="0.3">
      <c r="A80" s="117">
        <f t="shared" si="4"/>
        <v>45017</v>
      </c>
      <c r="B80" s="96">
        <v>63</v>
      </c>
      <c r="C80" s="79">
        <f t="shared" si="10"/>
        <v>31669.22</v>
      </c>
      <c r="D80" s="118">
        <f t="shared" si="7"/>
        <v>113.48</v>
      </c>
      <c r="E80" s="118">
        <f t="shared" si="8"/>
        <v>10.739999999999995</v>
      </c>
      <c r="F80" s="118">
        <f t="shared" si="3"/>
        <v>124.22</v>
      </c>
      <c r="G80" s="118">
        <f t="shared" si="9"/>
        <v>31658.48</v>
      </c>
    </row>
    <row r="81" spans="1:7" x14ac:dyDescent="0.3">
      <c r="A81" s="117">
        <f t="shared" si="4"/>
        <v>45047</v>
      </c>
      <c r="B81" s="96">
        <v>64</v>
      </c>
      <c r="C81" s="79">
        <f t="shared" si="10"/>
        <v>31658.48</v>
      </c>
      <c r="D81" s="118">
        <f t="shared" si="7"/>
        <v>113.44</v>
      </c>
      <c r="E81" s="118">
        <f t="shared" si="8"/>
        <v>10.780000000000001</v>
      </c>
      <c r="F81" s="118">
        <f t="shared" si="3"/>
        <v>124.22</v>
      </c>
      <c r="G81" s="118">
        <f t="shared" si="9"/>
        <v>31647.7</v>
      </c>
    </row>
    <row r="82" spans="1:7" x14ac:dyDescent="0.3">
      <c r="A82" s="117">
        <f t="shared" si="4"/>
        <v>45078</v>
      </c>
      <c r="B82" s="96">
        <v>65</v>
      </c>
      <c r="C82" s="79">
        <f t="shared" si="10"/>
        <v>31647.7</v>
      </c>
      <c r="D82" s="118">
        <f t="shared" si="7"/>
        <v>113.4</v>
      </c>
      <c r="E82" s="118">
        <f t="shared" si="8"/>
        <v>10.819999999999993</v>
      </c>
      <c r="F82" s="118">
        <f t="shared" si="3"/>
        <v>124.22</v>
      </c>
      <c r="G82" s="118">
        <f t="shared" si="9"/>
        <v>31636.880000000001</v>
      </c>
    </row>
    <row r="83" spans="1:7" x14ac:dyDescent="0.3">
      <c r="A83" s="117">
        <f t="shared" si="4"/>
        <v>45108</v>
      </c>
      <c r="B83" s="96">
        <v>66</v>
      </c>
      <c r="C83" s="79">
        <f t="shared" si="10"/>
        <v>31636.880000000001</v>
      </c>
      <c r="D83" s="118">
        <f t="shared" si="7"/>
        <v>113.37</v>
      </c>
      <c r="E83" s="118">
        <f t="shared" si="8"/>
        <v>10.849999999999994</v>
      </c>
      <c r="F83" s="118">
        <f t="shared" si="3"/>
        <v>124.22</v>
      </c>
      <c r="G83" s="118">
        <f t="shared" si="9"/>
        <v>31626.030000000002</v>
      </c>
    </row>
    <row r="84" spans="1:7" x14ac:dyDescent="0.3">
      <c r="A84" s="117">
        <f t="shared" si="4"/>
        <v>45139</v>
      </c>
      <c r="B84" s="96">
        <v>67</v>
      </c>
      <c r="C84" s="79">
        <f t="shared" si="10"/>
        <v>31626.030000000002</v>
      </c>
      <c r="D84" s="118">
        <f t="shared" si="7"/>
        <v>113.33</v>
      </c>
      <c r="E84" s="118">
        <f t="shared" si="8"/>
        <v>10.89</v>
      </c>
      <c r="F84" s="118">
        <f t="shared" ref="F84:F137" si="11">F83</f>
        <v>124.22</v>
      </c>
      <c r="G84" s="118">
        <f t="shared" si="9"/>
        <v>31615.140000000003</v>
      </c>
    </row>
    <row r="85" spans="1:7" x14ac:dyDescent="0.3">
      <c r="A85" s="117">
        <f t="shared" ref="A85:A137" si="12">EDATE(A84,1)</f>
        <v>45170</v>
      </c>
      <c r="B85" s="96">
        <v>68</v>
      </c>
      <c r="C85" s="79">
        <f t="shared" si="10"/>
        <v>31615.140000000003</v>
      </c>
      <c r="D85" s="118">
        <f t="shared" si="7"/>
        <v>113.29</v>
      </c>
      <c r="E85" s="118">
        <f t="shared" si="8"/>
        <v>10.929999999999993</v>
      </c>
      <c r="F85" s="118">
        <f t="shared" si="11"/>
        <v>124.22</v>
      </c>
      <c r="G85" s="118">
        <f t="shared" si="9"/>
        <v>31604.210000000003</v>
      </c>
    </row>
    <row r="86" spans="1:7" x14ac:dyDescent="0.3">
      <c r="A86" s="117">
        <f t="shared" si="12"/>
        <v>45200</v>
      </c>
      <c r="B86" s="96">
        <v>69</v>
      </c>
      <c r="C86" s="79">
        <f t="shared" si="10"/>
        <v>31604.210000000003</v>
      </c>
      <c r="D86" s="118">
        <f t="shared" si="7"/>
        <v>113.25</v>
      </c>
      <c r="E86" s="118">
        <f t="shared" si="8"/>
        <v>10.969999999999999</v>
      </c>
      <c r="F86" s="118">
        <f t="shared" si="11"/>
        <v>124.22</v>
      </c>
      <c r="G86" s="118">
        <f t="shared" si="9"/>
        <v>31593.24</v>
      </c>
    </row>
    <row r="87" spans="1:7" x14ac:dyDescent="0.3">
      <c r="A87" s="117">
        <f t="shared" si="12"/>
        <v>45231</v>
      </c>
      <c r="B87" s="96">
        <v>70</v>
      </c>
      <c r="C87" s="79">
        <f t="shared" si="10"/>
        <v>31593.24</v>
      </c>
      <c r="D87" s="118">
        <f t="shared" si="7"/>
        <v>113.21</v>
      </c>
      <c r="E87" s="118">
        <f t="shared" si="8"/>
        <v>11.010000000000005</v>
      </c>
      <c r="F87" s="118">
        <f t="shared" si="11"/>
        <v>124.22</v>
      </c>
      <c r="G87" s="118">
        <f t="shared" si="9"/>
        <v>31582.230000000003</v>
      </c>
    </row>
    <row r="88" spans="1:7" x14ac:dyDescent="0.3">
      <c r="A88" s="117">
        <f t="shared" si="12"/>
        <v>45261</v>
      </c>
      <c r="B88" s="96">
        <v>71</v>
      </c>
      <c r="C88" s="79">
        <f t="shared" si="10"/>
        <v>31582.230000000003</v>
      </c>
      <c r="D88" s="118">
        <f t="shared" si="7"/>
        <v>113.17</v>
      </c>
      <c r="E88" s="118">
        <f t="shared" si="8"/>
        <v>11.049999999999997</v>
      </c>
      <c r="F88" s="118">
        <f t="shared" si="11"/>
        <v>124.22</v>
      </c>
      <c r="G88" s="118">
        <f t="shared" si="9"/>
        <v>31571.180000000004</v>
      </c>
    </row>
    <row r="89" spans="1:7" x14ac:dyDescent="0.3">
      <c r="A89" s="117">
        <f t="shared" si="12"/>
        <v>45292</v>
      </c>
      <c r="B89" s="96">
        <v>72</v>
      </c>
      <c r="C89" s="79">
        <f t="shared" si="10"/>
        <v>31571.180000000004</v>
      </c>
      <c r="D89" s="118">
        <f t="shared" si="7"/>
        <v>113.13</v>
      </c>
      <c r="E89" s="118">
        <f t="shared" si="8"/>
        <v>11.090000000000003</v>
      </c>
      <c r="F89" s="118">
        <f t="shared" si="11"/>
        <v>124.22</v>
      </c>
      <c r="G89" s="118">
        <f t="shared" si="9"/>
        <v>31560.090000000004</v>
      </c>
    </row>
    <row r="90" spans="1:7" x14ac:dyDescent="0.3">
      <c r="A90" s="117">
        <f t="shared" si="12"/>
        <v>45323</v>
      </c>
      <c r="B90" s="96">
        <v>73</v>
      </c>
      <c r="C90" s="79">
        <f t="shared" si="10"/>
        <v>31560.090000000004</v>
      </c>
      <c r="D90" s="118">
        <f t="shared" si="7"/>
        <v>113.09</v>
      </c>
      <c r="E90" s="118">
        <f t="shared" si="8"/>
        <v>11.129999999999995</v>
      </c>
      <c r="F90" s="118">
        <f t="shared" si="11"/>
        <v>124.22</v>
      </c>
      <c r="G90" s="118">
        <f t="shared" si="9"/>
        <v>31548.960000000003</v>
      </c>
    </row>
    <row r="91" spans="1:7" x14ac:dyDescent="0.3">
      <c r="A91" s="117">
        <f t="shared" si="12"/>
        <v>45352</v>
      </c>
      <c r="B91" s="96">
        <v>74</v>
      </c>
      <c r="C91" s="79">
        <f t="shared" si="10"/>
        <v>31548.960000000003</v>
      </c>
      <c r="D91" s="118">
        <f t="shared" si="7"/>
        <v>113.05</v>
      </c>
      <c r="E91" s="118">
        <f t="shared" si="8"/>
        <v>11.170000000000002</v>
      </c>
      <c r="F91" s="118">
        <f t="shared" si="11"/>
        <v>124.22</v>
      </c>
      <c r="G91" s="118">
        <f t="shared" si="9"/>
        <v>31537.790000000005</v>
      </c>
    </row>
    <row r="92" spans="1:7" x14ac:dyDescent="0.3">
      <c r="A92" s="117">
        <f t="shared" si="12"/>
        <v>45383</v>
      </c>
      <c r="B92" s="96">
        <v>75</v>
      </c>
      <c r="C92" s="79">
        <f t="shared" si="10"/>
        <v>31537.790000000005</v>
      </c>
      <c r="D92" s="118">
        <f t="shared" si="7"/>
        <v>113.01</v>
      </c>
      <c r="E92" s="118">
        <f t="shared" si="8"/>
        <v>11.209999999999994</v>
      </c>
      <c r="F92" s="118">
        <f t="shared" si="11"/>
        <v>124.22</v>
      </c>
      <c r="G92" s="118">
        <f t="shared" si="9"/>
        <v>31526.580000000005</v>
      </c>
    </row>
    <row r="93" spans="1:7" x14ac:dyDescent="0.3">
      <c r="A93" s="117">
        <f t="shared" si="12"/>
        <v>45413</v>
      </c>
      <c r="B93" s="96">
        <v>76</v>
      </c>
      <c r="C93" s="79">
        <f t="shared" si="10"/>
        <v>31526.580000000005</v>
      </c>
      <c r="D93" s="118">
        <f t="shared" si="7"/>
        <v>112.97</v>
      </c>
      <c r="E93" s="118">
        <f t="shared" si="8"/>
        <v>11.25</v>
      </c>
      <c r="F93" s="118">
        <f t="shared" si="11"/>
        <v>124.22</v>
      </c>
      <c r="G93" s="118">
        <f t="shared" si="9"/>
        <v>31515.330000000005</v>
      </c>
    </row>
    <row r="94" spans="1:7" x14ac:dyDescent="0.3">
      <c r="A94" s="117">
        <f t="shared" si="12"/>
        <v>45444</v>
      </c>
      <c r="B94" s="96">
        <v>77</v>
      </c>
      <c r="C94" s="79">
        <f t="shared" si="10"/>
        <v>31515.330000000005</v>
      </c>
      <c r="D94" s="118">
        <f t="shared" si="7"/>
        <v>112.93</v>
      </c>
      <c r="E94" s="118">
        <f t="shared" si="8"/>
        <v>11.289999999999992</v>
      </c>
      <c r="F94" s="118">
        <f t="shared" si="11"/>
        <v>124.22</v>
      </c>
      <c r="G94" s="118">
        <f t="shared" si="9"/>
        <v>31504.040000000005</v>
      </c>
    </row>
    <row r="95" spans="1:7" x14ac:dyDescent="0.3">
      <c r="A95" s="117">
        <f t="shared" si="12"/>
        <v>45474</v>
      </c>
      <c r="B95" s="96">
        <v>78</v>
      </c>
      <c r="C95" s="79">
        <f t="shared" si="10"/>
        <v>31504.040000000005</v>
      </c>
      <c r="D95" s="118">
        <f t="shared" si="7"/>
        <v>112.89</v>
      </c>
      <c r="E95" s="118">
        <f t="shared" si="8"/>
        <v>11.329999999999998</v>
      </c>
      <c r="F95" s="118">
        <f t="shared" si="11"/>
        <v>124.22</v>
      </c>
      <c r="G95" s="118">
        <f t="shared" si="9"/>
        <v>31492.710000000003</v>
      </c>
    </row>
    <row r="96" spans="1:7" x14ac:dyDescent="0.3">
      <c r="A96" s="117">
        <f t="shared" si="12"/>
        <v>45505</v>
      </c>
      <c r="B96" s="96">
        <v>79</v>
      </c>
      <c r="C96" s="79">
        <f t="shared" si="10"/>
        <v>31492.710000000003</v>
      </c>
      <c r="D96" s="118">
        <f t="shared" si="7"/>
        <v>112.85</v>
      </c>
      <c r="E96" s="118">
        <f t="shared" si="8"/>
        <v>11.370000000000005</v>
      </c>
      <c r="F96" s="118">
        <f t="shared" si="11"/>
        <v>124.22</v>
      </c>
      <c r="G96" s="118">
        <f t="shared" si="9"/>
        <v>31481.340000000004</v>
      </c>
    </row>
    <row r="97" spans="1:7" x14ac:dyDescent="0.3">
      <c r="A97" s="117">
        <f t="shared" si="12"/>
        <v>45536</v>
      </c>
      <c r="B97" s="96">
        <v>80</v>
      </c>
      <c r="C97" s="79">
        <f t="shared" si="10"/>
        <v>31481.340000000004</v>
      </c>
      <c r="D97" s="118">
        <f t="shared" si="7"/>
        <v>112.81</v>
      </c>
      <c r="E97" s="118">
        <f t="shared" si="8"/>
        <v>11.409999999999997</v>
      </c>
      <c r="F97" s="118">
        <f t="shared" si="11"/>
        <v>124.22</v>
      </c>
      <c r="G97" s="118">
        <f t="shared" si="9"/>
        <v>31469.930000000004</v>
      </c>
    </row>
    <row r="98" spans="1:7" x14ac:dyDescent="0.3">
      <c r="A98" s="117">
        <f t="shared" si="12"/>
        <v>45566</v>
      </c>
      <c r="B98" s="96">
        <v>81</v>
      </c>
      <c r="C98" s="79">
        <f t="shared" si="10"/>
        <v>31469.930000000004</v>
      </c>
      <c r="D98" s="118">
        <f t="shared" si="7"/>
        <v>112.77</v>
      </c>
      <c r="E98" s="118">
        <f t="shared" si="8"/>
        <v>11.450000000000003</v>
      </c>
      <c r="F98" s="118">
        <f t="shared" si="11"/>
        <v>124.22</v>
      </c>
      <c r="G98" s="118">
        <f t="shared" si="9"/>
        <v>31458.480000000003</v>
      </c>
    </row>
    <row r="99" spans="1:7" x14ac:dyDescent="0.3">
      <c r="A99" s="117">
        <f t="shared" si="12"/>
        <v>45597</v>
      </c>
      <c r="B99" s="96">
        <v>82</v>
      </c>
      <c r="C99" s="79">
        <f t="shared" si="10"/>
        <v>31458.480000000003</v>
      </c>
      <c r="D99" s="118">
        <f t="shared" si="7"/>
        <v>112.73</v>
      </c>
      <c r="E99" s="118">
        <f t="shared" si="8"/>
        <v>11.489999999999995</v>
      </c>
      <c r="F99" s="118">
        <f t="shared" si="11"/>
        <v>124.22</v>
      </c>
      <c r="G99" s="118">
        <f t="shared" si="9"/>
        <v>31446.99</v>
      </c>
    </row>
    <row r="100" spans="1:7" x14ac:dyDescent="0.3">
      <c r="A100" s="117">
        <f t="shared" si="12"/>
        <v>45627</v>
      </c>
      <c r="B100" s="96">
        <v>83</v>
      </c>
      <c r="C100" s="79">
        <f t="shared" si="10"/>
        <v>31446.99</v>
      </c>
      <c r="D100" s="118">
        <f t="shared" si="7"/>
        <v>112.69</v>
      </c>
      <c r="E100" s="118">
        <f t="shared" si="8"/>
        <v>11.530000000000001</v>
      </c>
      <c r="F100" s="118">
        <f t="shared" si="11"/>
        <v>124.22</v>
      </c>
      <c r="G100" s="118">
        <f t="shared" si="9"/>
        <v>31435.460000000003</v>
      </c>
    </row>
    <row r="101" spans="1:7" x14ac:dyDescent="0.3">
      <c r="A101" s="117">
        <f t="shared" si="12"/>
        <v>45658</v>
      </c>
      <c r="B101" s="96">
        <v>84</v>
      </c>
      <c r="C101" s="79">
        <f t="shared" si="10"/>
        <v>31435.460000000003</v>
      </c>
      <c r="D101" s="118">
        <f t="shared" si="7"/>
        <v>112.64</v>
      </c>
      <c r="E101" s="118">
        <f t="shared" si="8"/>
        <v>11.579999999999998</v>
      </c>
      <c r="F101" s="118">
        <f t="shared" si="11"/>
        <v>124.22</v>
      </c>
      <c r="G101" s="118">
        <f t="shared" si="9"/>
        <v>31423.88</v>
      </c>
    </row>
    <row r="102" spans="1:7" x14ac:dyDescent="0.3">
      <c r="A102" s="117">
        <f t="shared" si="12"/>
        <v>45689</v>
      </c>
      <c r="B102" s="96">
        <v>85</v>
      </c>
      <c r="C102" s="79">
        <f t="shared" si="10"/>
        <v>31423.88</v>
      </c>
      <c r="D102" s="118">
        <f t="shared" si="7"/>
        <v>112.6</v>
      </c>
      <c r="E102" s="118">
        <f t="shared" si="8"/>
        <v>11.620000000000005</v>
      </c>
      <c r="F102" s="118">
        <f t="shared" si="11"/>
        <v>124.22</v>
      </c>
      <c r="G102" s="118">
        <f t="shared" si="9"/>
        <v>31412.260000000002</v>
      </c>
    </row>
    <row r="103" spans="1:7" x14ac:dyDescent="0.3">
      <c r="A103" s="117">
        <f t="shared" si="12"/>
        <v>45717</v>
      </c>
      <c r="B103" s="96">
        <v>86</v>
      </c>
      <c r="C103" s="79">
        <f t="shared" si="10"/>
        <v>31412.260000000002</v>
      </c>
      <c r="D103" s="118">
        <f t="shared" si="7"/>
        <v>112.56</v>
      </c>
      <c r="E103" s="118">
        <f t="shared" si="8"/>
        <v>11.659999999999997</v>
      </c>
      <c r="F103" s="118">
        <f t="shared" si="11"/>
        <v>124.22</v>
      </c>
      <c r="G103" s="118">
        <f t="shared" si="9"/>
        <v>31400.600000000002</v>
      </c>
    </row>
    <row r="104" spans="1:7" x14ac:dyDescent="0.3">
      <c r="A104" s="117">
        <f t="shared" si="12"/>
        <v>45748</v>
      </c>
      <c r="B104" s="96">
        <v>87</v>
      </c>
      <c r="C104" s="79">
        <f t="shared" si="10"/>
        <v>31400.600000000002</v>
      </c>
      <c r="D104" s="118">
        <f t="shared" si="7"/>
        <v>112.52</v>
      </c>
      <c r="E104" s="118">
        <f t="shared" si="8"/>
        <v>11.700000000000003</v>
      </c>
      <c r="F104" s="118">
        <f t="shared" si="11"/>
        <v>124.22</v>
      </c>
      <c r="G104" s="118">
        <f t="shared" si="9"/>
        <v>31388.9</v>
      </c>
    </row>
    <row r="105" spans="1:7" x14ac:dyDescent="0.3">
      <c r="A105" s="117">
        <f t="shared" si="12"/>
        <v>45778</v>
      </c>
      <c r="B105" s="96">
        <v>88</v>
      </c>
      <c r="C105" s="79">
        <f t="shared" si="10"/>
        <v>31388.9</v>
      </c>
      <c r="D105" s="118">
        <f t="shared" si="7"/>
        <v>112.48</v>
      </c>
      <c r="E105" s="118">
        <f t="shared" si="8"/>
        <v>11.739999999999995</v>
      </c>
      <c r="F105" s="118">
        <f t="shared" si="11"/>
        <v>124.22</v>
      </c>
      <c r="G105" s="118">
        <f t="shared" si="9"/>
        <v>31377.16</v>
      </c>
    </row>
    <row r="106" spans="1:7" x14ac:dyDescent="0.3">
      <c r="A106" s="117">
        <f t="shared" si="12"/>
        <v>45809</v>
      </c>
      <c r="B106" s="96">
        <v>89</v>
      </c>
      <c r="C106" s="79">
        <f t="shared" si="10"/>
        <v>31377.16</v>
      </c>
      <c r="D106" s="118">
        <f t="shared" si="7"/>
        <v>112.43</v>
      </c>
      <c r="E106" s="118">
        <f t="shared" si="8"/>
        <v>11.789999999999992</v>
      </c>
      <c r="F106" s="118">
        <f t="shared" si="11"/>
        <v>124.22</v>
      </c>
      <c r="G106" s="118">
        <f t="shared" si="9"/>
        <v>31365.37</v>
      </c>
    </row>
    <row r="107" spans="1:7" x14ac:dyDescent="0.3">
      <c r="A107" s="117">
        <f t="shared" si="12"/>
        <v>45839</v>
      </c>
      <c r="B107" s="96">
        <v>90</v>
      </c>
      <c r="C107" s="79">
        <f t="shared" si="10"/>
        <v>31365.37</v>
      </c>
      <c r="D107" s="118">
        <f t="shared" si="7"/>
        <v>112.39</v>
      </c>
      <c r="E107" s="118">
        <f t="shared" si="8"/>
        <v>11.829999999999998</v>
      </c>
      <c r="F107" s="118">
        <f t="shared" si="11"/>
        <v>124.22</v>
      </c>
      <c r="G107" s="118">
        <f t="shared" si="9"/>
        <v>31353.539999999997</v>
      </c>
    </row>
    <row r="108" spans="1:7" x14ac:dyDescent="0.3">
      <c r="A108" s="117">
        <f t="shared" si="12"/>
        <v>45870</v>
      </c>
      <c r="B108" s="96">
        <v>91</v>
      </c>
      <c r="C108" s="79">
        <f t="shared" si="10"/>
        <v>31353.539999999997</v>
      </c>
      <c r="D108" s="118">
        <f t="shared" si="7"/>
        <v>112.35</v>
      </c>
      <c r="E108" s="118">
        <f t="shared" si="8"/>
        <v>11.870000000000005</v>
      </c>
      <c r="F108" s="118">
        <f t="shared" si="11"/>
        <v>124.22</v>
      </c>
      <c r="G108" s="118">
        <f t="shared" si="9"/>
        <v>31341.67</v>
      </c>
    </row>
    <row r="109" spans="1:7" x14ac:dyDescent="0.3">
      <c r="A109" s="117">
        <f t="shared" si="12"/>
        <v>45901</v>
      </c>
      <c r="B109" s="96">
        <v>92</v>
      </c>
      <c r="C109" s="79">
        <f t="shared" si="10"/>
        <v>31341.67</v>
      </c>
      <c r="D109" s="118">
        <f t="shared" si="7"/>
        <v>112.31</v>
      </c>
      <c r="E109" s="118">
        <f t="shared" si="8"/>
        <v>11.909999999999997</v>
      </c>
      <c r="F109" s="118">
        <f t="shared" si="11"/>
        <v>124.22</v>
      </c>
      <c r="G109" s="118">
        <f t="shared" si="9"/>
        <v>31329.759999999998</v>
      </c>
    </row>
    <row r="110" spans="1:7" x14ac:dyDescent="0.3">
      <c r="A110" s="117">
        <f t="shared" si="12"/>
        <v>45931</v>
      </c>
      <c r="B110" s="96">
        <v>93</v>
      </c>
      <c r="C110" s="79">
        <f t="shared" si="10"/>
        <v>31329.759999999998</v>
      </c>
      <c r="D110" s="118">
        <f t="shared" si="7"/>
        <v>112.26</v>
      </c>
      <c r="E110" s="118">
        <f t="shared" si="8"/>
        <v>11.959999999999994</v>
      </c>
      <c r="F110" s="118">
        <f t="shared" si="11"/>
        <v>124.22</v>
      </c>
      <c r="G110" s="118">
        <f t="shared" si="9"/>
        <v>31317.8</v>
      </c>
    </row>
    <row r="111" spans="1:7" x14ac:dyDescent="0.3">
      <c r="A111" s="117">
        <f t="shared" si="12"/>
        <v>45962</v>
      </c>
      <c r="B111" s="96">
        <v>94</v>
      </c>
      <c r="C111" s="79">
        <f t="shared" si="10"/>
        <v>31317.8</v>
      </c>
      <c r="D111" s="118">
        <f t="shared" si="7"/>
        <v>112.22</v>
      </c>
      <c r="E111" s="118">
        <f t="shared" si="8"/>
        <v>12</v>
      </c>
      <c r="F111" s="118">
        <f t="shared" si="11"/>
        <v>124.22</v>
      </c>
      <c r="G111" s="118">
        <f t="shared" si="9"/>
        <v>31305.8</v>
      </c>
    </row>
    <row r="112" spans="1:7" x14ac:dyDescent="0.3">
      <c r="A112" s="117">
        <f t="shared" si="12"/>
        <v>45992</v>
      </c>
      <c r="B112" s="96">
        <v>95</v>
      </c>
      <c r="C112" s="79">
        <f t="shared" si="10"/>
        <v>31305.8</v>
      </c>
      <c r="D112" s="118">
        <f t="shared" si="7"/>
        <v>112.18</v>
      </c>
      <c r="E112" s="118">
        <f t="shared" si="8"/>
        <v>12.039999999999992</v>
      </c>
      <c r="F112" s="118">
        <f t="shared" si="11"/>
        <v>124.22</v>
      </c>
      <c r="G112" s="118">
        <f t="shared" si="9"/>
        <v>31293.759999999998</v>
      </c>
    </row>
    <row r="113" spans="1:7" x14ac:dyDescent="0.3">
      <c r="A113" s="117">
        <f t="shared" si="12"/>
        <v>46023</v>
      </c>
      <c r="B113" s="96">
        <v>96</v>
      </c>
      <c r="C113" s="79">
        <f t="shared" si="10"/>
        <v>31293.759999999998</v>
      </c>
      <c r="D113" s="118">
        <f t="shared" si="7"/>
        <v>112.14</v>
      </c>
      <c r="E113" s="118">
        <f t="shared" si="8"/>
        <v>12.079999999999998</v>
      </c>
      <c r="F113" s="118">
        <f t="shared" si="11"/>
        <v>124.22</v>
      </c>
      <c r="G113" s="118">
        <f t="shared" si="9"/>
        <v>31281.679999999997</v>
      </c>
    </row>
    <row r="114" spans="1:7" x14ac:dyDescent="0.3">
      <c r="A114" s="117">
        <f t="shared" si="12"/>
        <v>46054</v>
      </c>
      <c r="B114" s="96">
        <v>97</v>
      </c>
      <c r="C114" s="79">
        <f t="shared" si="10"/>
        <v>31281.679999999997</v>
      </c>
      <c r="D114" s="118">
        <f t="shared" si="7"/>
        <v>112.09</v>
      </c>
      <c r="E114" s="118">
        <f t="shared" si="8"/>
        <v>12.129999999999995</v>
      </c>
      <c r="F114" s="118">
        <f t="shared" si="11"/>
        <v>124.22</v>
      </c>
      <c r="G114" s="118">
        <f t="shared" si="9"/>
        <v>31269.549999999996</v>
      </c>
    </row>
    <row r="115" spans="1:7" x14ac:dyDescent="0.3">
      <c r="A115" s="117">
        <f t="shared" si="12"/>
        <v>46082</v>
      </c>
      <c r="B115" s="96">
        <v>98</v>
      </c>
      <c r="C115" s="79">
        <f t="shared" si="10"/>
        <v>31269.549999999996</v>
      </c>
      <c r="D115" s="118">
        <f t="shared" si="7"/>
        <v>112.05</v>
      </c>
      <c r="E115" s="118">
        <f t="shared" si="8"/>
        <v>12.170000000000002</v>
      </c>
      <c r="F115" s="118">
        <f t="shared" si="11"/>
        <v>124.22</v>
      </c>
      <c r="G115" s="118">
        <f t="shared" si="9"/>
        <v>31257.379999999997</v>
      </c>
    </row>
    <row r="116" spans="1:7" x14ac:dyDescent="0.3">
      <c r="A116" s="117">
        <f t="shared" si="12"/>
        <v>46113</v>
      </c>
      <c r="B116" s="96">
        <v>99</v>
      </c>
      <c r="C116" s="79">
        <f t="shared" si="10"/>
        <v>31257.379999999997</v>
      </c>
      <c r="D116" s="118">
        <f t="shared" si="7"/>
        <v>112.01</v>
      </c>
      <c r="E116" s="118">
        <f t="shared" si="8"/>
        <v>12.209999999999994</v>
      </c>
      <c r="F116" s="118">
        <f t="shared" si="11"/>
        <v>124.22</v>
      </c>
      <c r="G116" s="118">
        <f t="shared" si="9"/>
        <v>31245.17</v>
      </c>
    </row>
    <row r="117" spans="1:7" x14ac:dyDescent="0.3">
      <c r="A117" s="117">
        <f t="shared" si="12"/>
        <v>46143</v>
      </c>
      <c r="B117" s="96">
        <v>100</v>
      </c>
      <c r="C117" s="79">
        <f t="shared" si="10"/>
        <v>31245.17</v>
      </c>
      <c r="D117" s="118">
        <f t="shared" si="7"/>
        <v>111.96</v>
      </c>
      <c r="E117" s="118">
        <f t="shared" si="8"/>
        <v>12.260000000000005</v>
      </c>
      <c r="F117" s="118">
        <f t="shared" si="11"/>
        <v>124.22</v>
      </c>
      <c r="G117" s="118">
        <f t="shared" si="9"/>
        <v>31232.91</v>
      </c>
    </row>
    <row r="118" spans="1:7" x14ac:dyDescent="0.3">
      <c r="A118" s="117">
        <f t="shared" si="12"/>
        <v>46174</v>
      </c>
      <c r="B118" s="96">
        <v>101</v>
      </c>
      <c r="C118" s="79">
        <f t="shared" si="10"/>
        <v>31232.91</v>
      </c>
      <c r="D118" s="118">
        <f t="shared" si="7"/>
        <v>111.92</v>
      </c>
      <c r="E118" s="118">
        <f t="shared" si="8"/>
        <v>12.299999999999997</v>
      </c>
      <c r="F118" s="118">
        <f t="shared" si="11"/>
        <v>124.22</v>
      </c>
      <c r="G118" s="118">
        <f t="shared" si="9"/>
        <v>31220.61</v>
      </c>
    </row>
    <row r="119" spans="1:7" x14ac:dyDescent="0.3">
      <c r="A119" s="117">
        <f t="shared" si="12"/>
        <v>46204</v>
      </c>
      <c r="B119" s="96">
        <v>102</v>
      </c>
      <c r="C119" s="79">
        <f t="shared" si="10"/>
        <v>31220.61</v>
      </c>
      <c r="D119" s="118">
        <f t="shared" si="7"/>
        <v>111.87</v>
      </c>
      <c r="E119" s="118">
        <f t="shared" si="8"/>
        <v>12.349999999999994</v>
      </c>
      <c r="F119" s="118">
        <f t="shared" si="11"/>
        <v>124.22</v>
      </c>
      <c r="G119" s="118">
        <f t="shared" si="9"/>
        <v>31208.260000000002</v>
      </c>
    </row>
    <row r="120" spans="1:7" x14ac:dyDescent="0.3">
      <c r="A120" s="117">
        <f t="shared" si="12"/>
        <v>46235</v>
      </c>
      <c r="B120" s="96">
        <v>103</v>
      </c>
      <c r="C120" s="79">
        <f t="shared" si="10"/>
        <v>31208.260000000002</v>
      </c>
      <c r="D120" s="118">
        <f t="shared" si="7"/>
        <v>111.83</v>
      </c>
      <c r="E120" s="118">
        <f t="shared" si="8"/>
        <v>12.39</v>
      </c>
      <c r="F120" s="118">
        <f t="shared" si="11"/>
        <v>124.22</v>
      </c>
      <c r="G120" s="118">
        <f t="shared" si="9"/>
        <v>31195.870000000003</v>
      </c>
    </row>
    <row r="121" spans="1:7" x14ac:dyDescent="0.3">
      <c r="A121" s="117">
        <f t="shared" si="12"/>
        <v>46266</v>
      </c>
      <c r="B121" s="96">
        <v>104</v>
      </c>
      <c r="C121" s="79">
        <f t="shared" si="10"/>
        <v>31195.870000000003</v>
      </c>
      <c r="D121" s="118">
        <f t="shared" si="7"/>
        <v>111.79</v>
      </c>
      <c r="E121" s="118">
        <f t="shared" si="8"/>
        <v>12.429999999999993</v>
      </c>
      <c r="F121" s="118">
        <f t="shared" si="11"/>
        <v>124.22</v>
      </c>
      <c r="G121" s="118">
        <f t="shared" si="9"/>
        <v>31183.440000000002</v>
      </c>
    </row>
    <row r="122" spans="1:7" x14ac:dyDescent="0.3">
      <c r="A122" s="117">
        <f t="shared" si="12"/>
        <v>46296</v>
      </c>
      <c r="B122" s="96">
        <v>105</v>
      </c>
      <c r="C122" s="79">
        <f t="shared" si="10"/>
        <v>31183.440000000002</v>
      </c>
      <c r="D122" s="118">
        <f t="shared" si="7"/>
        <v>111.74</v>
      </c>
      <c r="E122" s="118">
        <f t="shared" si="8"/>
        <v>12.480000000000004</v>
      </c>
      <c r="F122" s="118">
        <f t="shared" si="11"/>
        <v>124.22</v>
      </c>
      <c r="G122" s="118">
        <f t="shared" si="9"/>
        <v>31170.960000000003</v>
      </c>
    </row>
    <row r="123" spans="1:7" x14ac:dyDescent="0.3">
      <c r="A123" s="117">
        <f t="shared" si="12"/>
        <v>46327</v>
      </c>
      <c r="B123" s="96">
        <v>106</v>
      </c>
      <c r="C123" s="79">
        <f t="shared" si="10"/>
        <v>31170.960000000003</v>
      </c>
      <c r="D123" s="118">
        <f t="shared" si="7"/>
        <v>111.7</v>
      </c>
      <c r="E123" s="118">
        <f t="shared" si="8"/>
        <v>12.519999999999996</v>
      </c>
      <c r="F123" s="118">
        <f t="shared" si="11"/>
        <v>124.22</v>
      </c>
      <c r="G123" s="118">
        <f t="shared" si="9"/>
        <v>31158.440000000002</v>
      </c>
    </row>
    <row r="124" spans="1:7" x14ac:dyDescent="0.3">
      <c r="A124" s="117">
        <f t="shared" si="12"/>
        <v>46357</v>
      </c>
      <c r="B124" s="96">
        <v>107</v>
      </c>
      <c r="C124" s="79">
        <f t="shared" si="10"/>
        <v>31158.440000000002</v>
      </c>
      <c r="D124" s="118">
        <f t="shared" si="7"/>
        <v>111.65</v>
      </c>
      <c r="E124" s="118">
        <f t="shared" si="8"/>
        <v>12.569999999999993</v>
      </c>
      <c r="F124" s="118">
        <f t="shared" si="11"/>
        <v>124.22</v>
      </c>
      <c r="G124" s="118">
        <f t="shared" si="9"/>
        <v>31145.870000000003</v>
      </c>
    </row>
    <row r="125" spans="1:7" x14ac:dyDescent="0.3">
      <c r="A125" s="117">
        <f t="shared" si="12"/>
        <v>46388</v>
      </c>
      <c r="B125" s="96">
        <v>108</v>
      </c>
      <c r="C125" s="79">
        <f t="shared" si="10"/>
        <v>31145.870000000003</v>
      </c>
      <c r="D125" s="118">
        <f t="shared" si="7"/>
        <v>111.61</v>
      </c>
      <c r="E125" s="118">
        <f t="shared" si="8"/>
        <v>12.61</v>
      </c>
      <c r="F125" s="118">
        <f t="shared" si="11"/>
        <v>124.22</v>
      </c>
      <c r="G125" s="118">
        <f t="shared" si="9"/>
        <v>31133.260000000002</v>
      </c>
    </row>
    <row r="126" spans="1:7" x14ac:dyDescent="0.3">
      <c r="A126" s="117">
        <f t="shared" si="12"/>
        <v>46419</v>
      </c>
      <c r="B126" s="96">
        <v>109</v>
      </c>
      <c r="C126" s="79">
        <f t="shared" si="10"/>
        <v>31133.260000000002</v>
      </c>
      <c r="D126" s="118">
        <f t="shared" si="7"/>
        <v>111.56</v>
      </c>
      <c r="E126" s="118">
        <f t="shared" si="8"/>
        <v>12.659999999999997</v>
      </c>
      <c r="F126" s="118">
        <f t="shared" si="11"/>
        <v>124.22</v>
      </c>
      <c r="G126" s="118">
        <f t="shared" si="9"/>
        <v>31120.600000000002</v>
      </c>
    </row>
    <row r="127" spans="1:7" x14ac:dyDescent="0.3">
      <c r="A127" s="117">
        <f t="shared" si="12"/>
        <v>46447</v>
      </c>
      <c r="B127" s="96">
        <v>110</v>
      </c>
      <c r="C127" s="79">
        <f t="shared" si="10"/>
        <v>31120.600000000002</v>
      </c>
      <c r="D127" s="118">
        <f t="shared" si="7"/>
        <v>111.52</v>
      </c>
      <c r="E127" s="118">
        <f t="shared" si="8"/>
        <v>12.700000000000003</v>
      </c>
      <c r="F127" s="118">
        <f t="shared" si="11"/>
        <v>124.22</v>
      </c>
      <c r="G127" s="118">
        <f t="shared" si="9"/>
        <v>31107.9</v>
      </c>
    </row>
    <row r="128" spans="1:7" x14ac:dyDescent="0.3">
      <c r="A128" s="117">
        <f t="shared" si="12"/>
        <v>46478</v>
      </c>
      <c r="B128" s="96">
        <v>111</v>
      </c>
      <c r="C128" s="79">
        <f t="shared" si="10"/>
        <v>31107.9</v>
      </c>
      <c r="D128" s="118">
        <f t="shared" si="7"/>
        <v>111.47</v>
      </c>
      <c r="E128" s="118">
        <f t="shared" si="8"/>
        <v>12.75</v>
      </c>
      <c r="F128" s="118">
        <f t="shared" si="11"/>
        <v>124.22</v>
      </c>
      <c r="G128" s="118">
        <f t="shared" si="9"/>
        <v>31095.15</v>
      </c>
    </row>
    <row r="129" spans="1:7" x14ac:dyDescent="0.3">
      <c r="A129" s="117">
        <f t="shared" si="12"/>
        <v>46508</v>
      </c>
      <c r="B129" s="96">
        <v>112</v>
      </c>
      <c r="C129" s="79">
        <f t="shared" si="10"/>
        <v>31095.15</v>
      </c>
      <c r="D129" s="118">
        <f t="shared" si="7"/>
        <v>111.42</v>
      </c>
      <c r="E129" s="118">
        <f t="shared" si="8"/>
        <v>12.799999999999997</v>
      </c>
      <c r="F129" s="118">
        <f t="shared" si="11"/>
        <v>124.22</v>
      </c>
      <c r="G129" s="118">
        <f t="shared" si="9"/>
        <v>31082.350000000002</v>
      </c>
    </row>
    <row r="130" spans="1:7" x14ac:dyDescent="0.3">
      <c r="A130" s="117">
        <f t="shared" si="12"/>
        <v>46539</v>
      </c>
      <c r="B130" s="96">
        <v>113</v>
      </c>
      <c r="C130" s="79">
        <f t="shared" si="10"/>
        <v>31082.350000000002</v>
      </c>
      <c r="D130" s="118">
        <f t="shared" si="7"/>
        <v>111.38</v>
      </c>
      <c r="E130" s="118">
        <f t="shared" si="8"/>
        <v>12.840000000000003</v>
      </c>
      <c r="F130" s="118">
        <f t="shared" si="11"/>
        <v>124.22</v>
      </c>
      <c r="G130" s="118">
        <f t="shared" si="9"/>
        <v>31069.510000000002</v>
      </c>
    </row>
    <row r="131" spans="1:7" x14ac:dyDescent="0.3">
      <c r="A131" s="117">
        <f t="shared" si="12"/>
        <v>46569</v>
      </c>
      <c r="B131" s="96">
        <v>114</v>
      </c>
      <c r="C131" s="79">
        <f t="shared" si="10"/>
        <v>31069.510000000002</v>
      </c>
      <c r="D131" s="118">
        <f t="shared" si="7"/>
        <v>111.33</v>
      </c>
      <c r="E131" s="118">
        <f t="shared" si="8"/>
        <v>12.89</v>
      </c>
      <c r="F131" s="118">
        <f t="shared" si="11"/>
        <v>124.22</v>
      </c>
      <c r="G131" s="118">
        <f t="shared" si="9"/>
        <v>31056.620000000003</v>
      </c>
    </row>
    <row r="132" spans="1:7" x14ac:dyDescent="0.3">
      <c r="A132" s="117">
        <f t="shared" si="12"/>
        <v>46600</v>
      </c>
      <c r="B132" s="96">
        <v>115</v>
      </c>
      <c r="C132" s="79">
        <f t="shared" si="10"/>
        <v>31056.620000000003</v>
      </c>
      <c r="D132" s="118">
        <f t="shared" si="7"/>
        <v>111.29</v>
      </c>
      <c r="E132" s="118">
        <f t="shared" si="8"/>
        <v>12.929999999999993</v>
      </c>
      <c r="F132" s="118">
        <f t="shared" si="11"/>
        <v>124.22</v>
      </c>
      <c r="G132" s="118">
        <f t="shared" si="9"/>
        <v>31043.690000000002</v>
      </c>
    </row>
    <row r="133" spans="1:7" x14ac:dyDescent="0.3">
      <c r="A133" s="117">
        <f t="shared" si="12"/>
        <v>46631</v>
      </c>
      <c r="B133" s="96">
        <v>116</v>
      </c>
      <c r="C133" s="79">
        <f t="shared" si="10"/>
        <v>31043.690000000002</v>
      </c>
      <c r="D133" s="118">
        <f t="shared" si="7"/>
        <v>111.24</v>
      </c>
      <c r="E133" s="118">
        <f t="shared" si="8"/>
        <v>12.980000000000004</v>
      </c>
      <c r="F133" s="118">
        <f t="shared" si="11"/>
        <v>124.22</v>
      </c>
      <c r="G133" s="118">
        <f t="shared" si="9"/>
        <v>31030.710000000003</v>
      </c>
    </row>
    <row r="134" spans="1:7" x14ac:dyDescent="0.3">
      <c r="A134" s="117">
        <f t="shared" si="12"/>
        <v>46661</v>
      </c>
      <c r="B134" s="96">
        <v>117</v>
      </c>
      <c r="C134" s="79">
        <f t="shared" si="10"/>
        <v>31030.710000000003</v>
      </c>
      <c r="D134" s="118">
        <f t="shared" si="7"/>
        <v>111.19</v>
      </c>
      <c r="E134" s="118">
        <f t="shared" si="8"/>
        <v>13.030000000000001</v>
      </c>
      <c r="F134" s="118">
        <f t="shared" si="11"/>
        <v>124.22</v>
      </c>
      <c r="G134" s="118">
        <f t="shared" si="9"/>
        <v>31017.680000000004</v>
      </c>
    </row>
    <row r="135" spans="1:7" x14ac:dyDescent="0.3">
      <c r="A135" s="117">
        <f t="shared" si="12"/>
        <v>46692</v>
      </c>
      <c r="B135" s="96">
        <v>118</v>
      </c>
      <c r="C135" s="79">
        <f t="shared" si="10"/>
        <v>31017.680000000004</v>
      </c>
      <c r="D135" s="118">
        <f t="shared" si="7"/>
        <v>111.15</v>
      </c>
      <c r="E135" s="118">
        <f t="shared" si="8"/>
        <v>13.069999999999993</v>
      </c>
      <c r="F135" s="118">
        <f t="shared" si="11"/>
        <v>124.22</v>
      </c>
      <c r="G135" s="118">
        <f t="shared" si="9"/>
        <v>31004.610000000004</v>
      </c>
    </row>
    <row r="136" spans="1:7" x14ac:dyDescent="0.3">
      <c r="A136" s="117">
        <f t="shared" si="12"/>
        <v>46722</v>
      </c>
      <c r="B136" s="96">
        <v>119</v>
      </c>
      <c r="C136" s="79">
        <f t="shared" si="10"/>
        <v>31004.610000000004</v>
      </c>
      <c r="D136" s="118">
        <f t="shared" si="7"/>
        <v>111.1</v>
      </c>
      <c r="E136" s="118">
        <f t="shared" si="8"/>
        <v>13.120000000000005</v>
      </c>
      <c r="F136" s="118">
        <f t="shared" si="11"/>
        <v>124.22</v>
      </c>
      <c r="G136" s="118">
        <f t="shared" si="9"/>
        <v>30991.490000000005</v>
      </c>
    </row>
    <row r="137" spans="1:7" x14ac:dyDescent="0.3">
      <c r="A137" s="117">
        <f t="shared" si="12"/>
        <v>46753</v>
      </c>
      <c r="B137" s="96">
        <v>120</v>
      </c>
      <c r="C137" s="79">
        <f t="shared" si="10"/>
        <v>30991.490000000005</v>
      </c>
      <c r="D137" s="118">
        <f t="shared" si="7"/>
        <v>111.05</v>
      </c>
      <c r="E137" s="118">
        <f t="shared" si="8"/>
        <v>13.170000000000002</v>
      </c>
      <c r="F137" s="118">
        <f t="shared" si="11"/>
        <v>124.22</v>
      </c>
      <c r="G137" s="118">
        <f t="shared" si="9"/>
        <v>30978.320000000007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AC663-AFCD-41EA-9C32-52773DAA8FD0}">
  <dimension ref="A1:L138"/>
  <sheetViews>
    <sheetView topLeftCell="A75" workbookViewId="0">
      <selection activeCell="S15" sqref="S15"/>
    </sheetView>
  </sheetViews>
  <sheetFormatPr defaultRowHeight="14.4" x14ac:dyDescent="0.3"/>
  <cols>
    <col min="3" max="3" width="14.6640625" customWidth="1"/>
    <col min="6" max="6" width="12.44140625" customWidth="1"/>
    <col min="7" max="7" width="12.5546875" customWidth="1"/>
    <col min="9" max="9" width="20.44140625" customWidth="1"/>
    <col min="11" max="11" width="3.5546875" customWidth="1"/>
    <col min="12" max="12" width="12.44140625" customWidth="1"/>
  </cols>
  <sheetData>
    <row r="1" spans="1:12" s="122" customFormat="1" ht="13.8" x14ac:dyDescent="0.3">
      <c r="A1" s="122" t="s">
        <v>66</v>
      </c>
    </row>
    <row r="2" spans="1:12" s="124" customFormat="1" ht="15.6" x14ac:dyDescent="0.3">
      <c r="A2" s="123" t="s">
        <v>67</v>
      </c>
      <c r="I2" s="125"/>
      <c r="J2" s="122"/>
      <c r="K2" s="122"/>
      <c r="L2" s="122"/>
    </row>
    <row r="3" spans="1:12" x14ac:dyDescent="0.3">
      <c r="I3" s="126"/>
      <c r="J3" s="122"/>
      <c r="K3" s="122"/>
      <c r="L3" s="122"/>
    </row>
    <row r="4" spans="1:12" x14ac:dyDescent="0.3">
      <c r="A4" s="127"/>
      <c r="B4" s="128" t="s">
        <v>68</v>
      </c>
      <c r="C4" s="129" t="s">
        <v>69</v>
      </c>
      <c r="D4" s="130"/>
      <c r="E4" s="131"/>
      <c r="F4" s="131"/>
      <c r="G4" s="131"/>
      <c r="I4" s="132"/>
      <c r="J4" s="160" t="s">
        <v>70</v>
      </c>
      <c r="K4" s="160"/>
      <c r="L4" s="160" t="s">
        <v>42</v>
      </c>
    </row>
    <row r="5" spans="1:12" x14ac:dyDescent="0.3">
      <c r="A5" s="133"/>
      <c r="B5" s="134"/>
      <c r="C5" s="134"/>
      <c r="D5" s="133"/>
      <c r="E5" s="133"/>
      <c r="F5" s="133"/>
      <c r="G5" s="133"/>
      <c r="I5" s="161" t="s">
        <v>2</v>
      </c>
      <c r="J5" s="162">
        <v>246.3</v>
      </c>
      <c r="K5" s="163" t="s">
        <v>54</v>
      </c>
      <c r="L5" s="164">
        <f>J5/J6</f>
        <v>0.59579100145137875</v>
      </c>
    </row>
    <row r="6" spans="1:12" x14ac:dyDescent="0.3">
      <c r="A6" s="135"/>
      <c r="B6" s="136" t="s">
        <v>71</v>
      </c>
      <c r="C6" s="137">
        <v>43132</v>
      </c>
      <c r="D6" s="130"/>
      <c r="E6" s="133"/>
      <c r="F6" s="133"/>
      <c r="G6" s="133"/>
      <c r="I6" s="165" t="s">
        <v>72</v>
      </c>
      <c r="J6" s="166">
        <v>413.40000000000003</v>
      </c>
      <c r="K6" s="167" t="s">
        <v>54</v>
      </c>
      <c r="L6" s="145"/>
    </row>
    <row r="7" spans="1:12" x14ac:dyDescent="0.3">
      <c r="A7" s="135"/>
      <c r="B7" s="136" t="s">
        <v>73</v>
      </c>
      <c r="C7" s="138">
        <v>120</v>
      </c>
      <c r="D7" s="130" t="s">
        <v>50</v>
      </c>
      <c r="E7" s="133"/>
      <c r="F7" s="133"/>
      <c r="G7" s="133"/>
      <c r="I7" s="147"/>
      <c r="J7" s="147"/>
      <c r="K7" s="147"/>
      <c r="L7" s="147"/>
    </row>
    <row r="8" spans="1:12" x14ac:dyDescent="0.3">
      <c r="A8" s="135"/>
      <c r="B8" s="136" t="s">
        <v>74</v>
      </c>
      <c r="C8" s="137">
        <v>46783</v>
      </c>
      <c r="D8" s="139"/>
      <c r="E8" s="133"/>
      <c r="F8" s="140"/>
      <c r="G8" s="133"/>
    </row>
    <row r="9" spans="1:12" x14ac:dyDescent="0.3">
      <c r="A9" s="141"/>
      <c r="B9" s="128" t="s">
        <v>75</v>
      </c>
      <c r="C9" s="142">
        <f>0.59579*219462.7</f>
        <v>130753.68203300002</v>
      </c>
      <c r="D9" s="139" t="s">
        <v>76</v>
      </c>
      <c r="E9" s="133"/>
      <c r="F9" s="133"/>
      <c r="G9" s="133"/>
    </row>
    <row r="10" spans="1:12" x14ac:dyDescent="0.3">
      <c r="A10" s="143"/>
      <c r="B10" s="144" t="s">
        <v>77</v>
      </c>
      <c r="C10" s="142">
        <v>0</v>
      </c>
      <c r="D10" s="139" t="s">
        <v>78</v>
      </c>
      <c r="E10" s="133"/>
      <c r="F10" s="133"/>
      <c r="G10" s="133"/>
      <c r="I10" s="159"/>
    </row>
    <row r="11" spans="1:12" x14ac:dyDescent="0.3">
      <c r="A11" s="143"/>
      <c r="B11" s="144" t="s">
        <v>79</v>
      </c>
      <c r="C11" s="142">
        <f>C9*0.07</f>
        <v>9152.7577423100029</v>
      </c>
      <c r="D11" s="139" t="s">
        <v>78</v>
      </c>
      <c r="E11" s="133"/>
      <c r="F11" s="146"/>
      <c r="G11" s="133"/>
    </row>
    <row r="12" spans="1:12" x14ac:dyDescent="0.3">
      <c r="A12" s="143"/>
      <c r="B12" s="144" t="s">
        <v>80</v>
      </c>
      <c r="C12" s="142">
        <v>0</v>
      </c>
      <c r="D12" s="139" t="s">
        <v>78</v>
      </c>
      <c r="E12" s="133"/>
      <c r="F12" s="133"/>
      <c r="G12" s="133"/>
    </row>
    <row r="13" spans="1:12" x14ac:dyDescent="0.3">
      <c r="A13" s="143"/>
      <c r="B13" s="144" t="s">
        <v>81</v>
      </c>
      <c r="C13" s="142">
        <f>C9+C10+C11</f>
        <v>139906.43977531002</v>
      </c>
      <c r="D13" s="139" t="s">
        <v>78</v>
      </c>
      <c r="E13" s="133"/>
      <c r="F13" s="133"/>
      <c r="G13" s="133"/>
    </row>
    <row r="14" spans="1:12" x14ac:dyDescent="0.3">
      <c r="A14" s="143"/>
      <c r="B14" s="144" t="s">
        <v>82</v>
      </c>
      <c r="C14" s="148">
        <v>0</v>
      </c>
      <c r="D14" s="130" t="s">
        <v>78</v>
      </c>
      <c r="E14" s="133"/>
      <c r="F14" s="133"/>
      <c r="G14" s="133"/>
    </row>
    <row r="15" spans="1:12" x14ac:dyDescent="0.3">
      <c r="A15" s="143"/>
      <c r="B15" s="144" t="s">
        <v>83</v>
      </c>
      <c r="C15" s="149">
        <v>4.2999999999999997E-2</v>
      </c>
      <c r="D15" s="150"/>
      <c r="E15" s="133"/>
      <c r="F15" s="133"/>
      <c r="G15" s="133"/>
    </row>
    <row r="16" spans="1:12" x14ac:dyDescent="0.3">
      <c r="A16" s="133"/>
      <c r="B16" s="133"/>
      <c r="C16" s="151"/>
      <c r="D16" s="133"/>
      <c r="E16" s="133"/>
      <c r="F16" s="133"/>
      <c r="G16" s="133"/>
    </row>
    <row r="17" spans="1:7" x14ac:dyDescent="0.3">
      <c r="A17" s="133"/>
      <c r="B17" s="133"/>
      <c r="C17" s="133"/>
      <c r="D17" s="133"/>
      <c r="E17" s="133"/>
      <c r="F17" s="133"/>
      <c r="G17" s="133"/>
    </row>
    <row r="18" spans="1:7" x14ac:dyDescent="0.3">
      <c r="A18" s="152" t="s">
        <v>60</v>
      </c>
      <c r="B18" s="152" t="s">
        <v>59</v>
      </c>
      <c r="C18" s="152" t="s">
        <v>61</v>
      </c>
      <c r="D18" s="152" t="s">
        <v>62</v>
      </c>
      <c r="E18" s="152" t="s">
        <v>63</v>
      </c>
      <c r="F18" s="152" t="s">
        <v>64</v>
      </c>
      <c r="G18" s="152" t="s">
        <v>65</v>
      </c>
    </row>
    <row r="19" spans="1:7" x14ac:dyDescent="0.3">
      <c r="A19" s="153">
        <f>IF(C7&gt;0,1,"")</f>
        <v>1</v>
      </c>
      <c r="B19" s="154">
        <f>IF(A19="","",C6)</f>
        <v>43132</v>
      </c>
      <c r="C19" s="155">
        <f>IF(A19="","",C13)</f>
        <v>139906.43977531002</v>
      </c>
      <c r="D19" s="155">
        <f>IF(A19="","",IPMT(C15/12,A19,C7,-C13,C14,0))</f>
        <v>501.33140919486084</v>
      </c>
      <c r="E19" s="155">
        <f>IF(A19="","",PPMT($C$15/12,A19,$C$7,-$C$13,$C$14,0))</f>
        <v>935.18637165617577</v>
      </c>
      <c r="F19" s="156">
        <f>IF(A19="","",SUM(D19:E19))</f>
        <v>1436.5177808510366</v>
      </c>
      <c r="G19" s="155">
        <f>IF(A19="","",SUM(C19)-SUM(E19))</f>
        <v>138971.25340365386</v>
      </c>
    </row>
    <row r="20" spans="1:7" x14ac:dyDescent="0.3">
      <c r="A20" s="153">
        <f>IF(A19="","",IF(SUM(A19)+1&lt;=C7,SUM(A19)+1,""))</f>
        <v>2</v>
      </c>
      <c r="B20" s="157">
        <f>IF(A20="","",EDATE(B19,1))</f>
        <v>43160</v>
      </c>
      <c r="C20" s="155">
        <f>IF(A20="","",G19)</f>
        <v>138971.25340365386</v>
      </c>
      <c r="D20" s="155">
        <f>IF(A20="","",IPMT($C$15/12,$A$20,$C$7,-$C$13,$C$14,0))</f>
        <v>497.98032469642635</v>
      </c>
      <c r="E20" s="155">
        <f t="shared" ref="E20:E83" si="0">IF(A20="","",PPMT($C$15/12,A20,$C$7,-$C$13,$C$14,0))</f>
        <v>938.53745615461048</v>
      </c>
      <c r="F20" s="155">
        <f>IF(A20="","",SUM(D20:E20))</f>
        <v>1436.5177808510368</v>
      </c>
      <c r="G20" s="155">
        <f>IF(A20="","",SUM(C20)-SUM(E20))</f>
        <v>138032.71594749924</v>
      </c>
    </row>
    <row r="21" spans="1:7" x14ac:dyDescent="0.3">
      <c r="A21" s="153">
        <f>IF(A20="","",IF(SUM(A20)+1&lt;=C7,SUM(A20)+1,""))</f>
        <v>3</v>
      </c>
      <c r="B21" s="157">
        <f t="shared" ref="B21:B84" si="1">IF(A21="","",EDATE(B20,1))</f>
        <v>43191</v>
      </c>
      <c r="C21" s="155">
        <f t="shared" ref="C21:C84" si="2">IF(A21="","",G20)</f>
        <v>138032.71594749924</v>
      </c>
      <c r="D21" s="155">
        <f>IF(A21="","",IPMT($C$15/12,A21,$C$7,-$C$13,$C$14,0))</f>
        <v>494.61723214520555</v>
      </c>
      <c r="E21" s="155">
        <f t="shared" si="0"/>
        <v>941.90054870583106</v>
      </c>
      <c r="F21" s="155">
        <f t="shared" ref="F21:F84" si="3">IF(A21="","",SUM(D21:E21))</f>
        <v>1436.5177808510366</v>
      </c>
      <c r="G21" s="155">
        <f t="shared" ref="G21:G84" si="4">IF(A21="","",SUM(C21)-SUM(E21))</f>
        <v>137090.81539879341</v>
      </c>
    </row>
    <row r="22" spans="1:7" x14ac:dyDescent="0.3">
      <c r="A22" s="153">
        <f>IF(A21="","",IF(SUM(A21)+1&lt;=C7,SUM(A21)+1,""))</f>
        <v>4</v>
      </c>
      <c r="B22" s="157">
        <f t="shared" si="1"/>
        <v>43221</v>
      </c>
      <c r="C22" s="155">
        <f t="shared" si="2"/>
        <v>137090.81539879341</v>
      </c>
      <c r="D22" s="155">
        <f t="shared" ref="D22:D85" si="5">IF(A22="","",IPMT($C$15/12,A22,$C$7,-$C$13,$C$14,0))</f>
        <v>491.24208851234306</v>
      </c>
      <c r="E22" s="155">
        <f t="shared" si="0"/>
        <v>945.27569233869383</v>
      </c>
      <c r="F22" s="155">
        <f t="shared" si="3"/>
        <v>1436.5177808510368</v>
      </c>
      <c r="G22" s="155">
        <f t="shared" si="4"/>
        <v>136145.5397064547</v>
      </c>
    </row>
    <row r="23" spans="1:7" x14ac:dyDescent="0.3">
      <c r="A23" s="153">
        <f>IF(A22="","",IF(SUM(A22)+1&lt;=C7,SUM(A22)+1,""))</f>
        <v>5</v>
      </c>
      <c r="B23" s="157">
        <f t="shared" si="1"/>
        <v>43252</v>
      </c>
      <c r="C23" s="155">
        <f t="shared" si="2"/>
        <v>136145.5397064547</v>
      </c>
      <c r="D23" s="155">
        <f t="shared" si="5"/>
        <v>487.85485061479608</v>
      </c>
      <c r="E23" s="155">
        <f t="shared" si="0"/>
        <v>948.66293023624064</v>
      </c>
      <c r="F23" s="155">
        <f t="shared" si="3"/>
        <v>1436.5177808510366</v>
      </c>
      <c r="G23" s="155">
        <f t="shared" si="4"/>
        <v>135196.87677621847</v>
      </c>
    </row>
    <row r="24" spans="1:7" x14ac:dyDescent="0.3">
      <c r="A24" s="153">
        <f>IF(A23="","",IF(SUM(A23)+1&lt;=C7,SUM(A23)+1,""))</f>
        <v>6</v>
      </c>
      <c r="B24" s="157">
        <f t="shared" si="1"/>
        <v>43282</v>
      </c>
      <c r="C24" s="155">
        <f t="shared" si="2"/>
        <v>135196.87677621847</v>
      </c>
      <c r="D24" s="155">
        <f t="shared" si="5"/>
        <v>484.45547511478281</v>
      </c>
      <c r="E24" s="155">
        <f t="shared" si="0"/>
        <v>952.06230573625385</v>
      </c>
      <c r="F24" s="155">
        <f t="shared" si="3"/>
        <v>1436.5177808510366</v>
      </c>
      <c r="G24" s="155">
        <f t="shared" si="4"/>
        <v>134244.8144704822</v>
      </c>
    </row>
    <row r="25" spans="1:7" x14ac:dyDescent="0.3">
      <c r="A25" s="153">
        <f>IF(A24="","",IF(SUM(A24)+1&lt;=C7,SUM(A24)+1,""))</f>
        <v>7</v>
      </c>
      <c r="B25" s="157">
        <f t="shared" si="1"/>
        <v>43313</v>
      </c>
      <c r="C25" s="155">
        <f t="shared" si="2"/>
        <v>134244.8144704822</v>
      </c>
      <c r="D25" s="155">
        <f t="shared" si="5"/>
        <v>481.04391851922782</v>
      </c>
      <c r="E25" s="155">
        <f t="shared" si="0"/>
        <v>955.47386233180873</v>
      </c>
      <c r="F25" s="155">
        <f t="shared" si="3"/>
        <v>1436.5177808510366</v>
      </c>
      <c r="G25" s="155">
        <f t="shared" si="4"/>
        <v>133289.34060815041</v>
      </c>
    </row>
    <row r="26" spans="1:7" x14ac:dyDescent="0.3">
      <c r="A26" s="153">
        <f>IF(A25="","",IF(SUM(A25)+1&lt;=C7,SUM(A25)+1,""))</f>
        <v>8</v>
      </c>
      <c r="B26" s="157">
        <f t="shared" si="1"/>
        <v>43344</v>
      </c>
      <c r="C26" s="155">
        <f t="shared" si="2"/>
        <v>133289.34060815041</v>
      </c>
      <c r="D26" s="155">
        <f t="shared" si="5"/>
        <v>477.62013717920559</v>
      </c>
      <c r="E26" s="155">
        <f t="shared" si="0"/>
        <v>958.89764367183113</v>
      </c>
      <c r="F26" s="155">
        <f t="shared" si="3"/>
        <v>1436.5177808510366</v>
      </c>
      <c r="G26" s="155">
        <f t="shared" si="4"/>
        <v>132330.44296447857</v>
      </c>
    </row>
    <row r="27" spans="1:7" x14ac:dyDescent="0.3">
      <c r="A27" s="153">
        <f>IF(A26="","",IF(SUM(A26)+1&lt;=C7,SUM(A26)+1,""))</f>
        <v>9</v>
      </c>
      <c r="B27" s="157">
        <f t="shared" si="1"/>
        <v>43374</v>
      </c>
      <c r="C27" s="155">
        <f t="shared" si="2"/>
        <v>132330.44296447857</v>
      </c>
      <c r="D27" s="155">
        <f t="shared" si="5"/>
        <v>474.18408728938158</v>
      </c>
      <c r="E27" s="155">
        <f t="shared" si="0"/>
        <v>962.3336935616552</v>
      </c>
      <c r="F27" s="155">
        <f t="shared" si="3"/>
        <v>1436.5177808510368</v>
      </c>
      <c r="G27" s="155">
        <f t="shared" si="4"/>
        <v>131368.1092709169</v>
      </c>
    </row>
    <row r="28" spans="1:7" x14ac:dyDescent="0.3">
      <c r="A28" s="153">
        <f>IF(A27="","",IF(SUM(A27)+1&lt;=C7,SUM(A27)+1,""))</f>
        <v>10</v>
      </c>
      <c r="B28" s="157">
        <f t="shared" si="1"/>
        <v>43405</v>
      </c>
      <c r="C28" s="155">
        <f t="shared" si="2"/>
        <v>131368.1092709169</v>
      </c>
      <c r="D28" s="155">
        <f t="shared" si="5"/>
        <v>470.73572488745231</v>
      </c>
      <c r="E28" s="155">
        <f t="shared" si="0"/>
        <v>965.78205596358453</v>
      </c>
      <c r="F28" s="155">
        <f t="shared" si="3"/>
        <v>1436.5177808510368</v>
      </c>
      <c r="G28" s="155">
        <f t="shared" si="4"/>
        <v>130402.32721495331</v>
      </c>
    </row>
    <row r="29" spans="1:7" x14ac:dyDescent="0.3">
      <c r="A29" s="153">
        <f>IF(A28="","",IF(SUM(A28)+1&lt;=C7,SUM(A28)+1,""))</f>
        <v>11</v>
      </c>
      <c r="B29" s="157">
        <f t="shared" si="1"/>
        <v>43435</v>
      </c>
      <c r="C29" s="155">
        <f t="shared" si="2"/>
        <v>130402.32721495331</v>
      </c>
      <c r="D29" s="155">
        <f t="shared" si="5"/>
        <v>467.27500585358274</v>
      </c>
      <c r="E29" s="155">
        <f t="shared" si="0"/>
        <v>969.24277499745403</v>
      </c>
      <c r="F29" s="155">
        <f t="shared" si="3"/>
        <v>1436.5177808510368</v>
      </c>
      <c r="G29" s="155">
        <f t="shared" si="4"/>
        <v>129433.08443995586</v>
      </c>
    </row>
    <row r="30" spans="1:7" x14ac:dyDescent="0.3">
      <c r="A30" s="153">
        <f>IF(A29="","",IF(SUM(A29)+1&lt;=C7,SUM(A29)+1,""))</f>
        <v>12</v>
      </c>
      <c r="B30" s="157">
        <f t="shared" si="1"/>
        <v>43466</v>
      </c>
      <c r="C30" s="155">
        <f t="shared" si="2"/>
        <v>129433.08443995586</v>
      </c>
      <c r="D30" s="155">
        <f t="shared" si="5"/>
        <v>463.80188590984199</v>
      </c>
      <c r="E30" s="155">
        <f t="shared" si="0"/>
        <v>972.71589494119485</v>
      </c>
      <c r="F30" s="155">
        <f t="shared" si="3"/>
        <v>1436.5177808510368</v>
      </c>
      <c r="G30" s="155">
        <f t="shared" si="4"/>
        <v>128460.36854501466</v>
      </c>
    </row>
    <row r="31" spans="1:7" x14ac:dyDescent="0.3">
      <c r="A31" s="153">
        <f>IF(A30="","",IF(SUM(A30)+1&lt;=C7,SUM(A30)+1,""))</f>
        <v>13</v>
      </c>
      <c r="B31" s="157">
        <f t="shared" si="1"/>
        <v>43497</v>
      </c>
      <c r="C31" s="155">
        <f t="shared" si="2"/>
        <v>128460.36854501466</v>
      </c>
      <c r="D31" s="155">
        <f t="shared" si="5"/>
        <v>460.31632061963592</v>
      </c>
      <c r="E31" s="155">
        <f t="shared" si="0"/>
        <v>976.20146023140069</v>
      </c>
      <c r="F31" s="155">
        <f t="shared" si="3"/>
        <v>1436.5177808510366</v>
      </c>
      <c r="G31" s="155">
        <f t="shared" si="4"/>
        <v>127484.16708478326</v>
      </c>
    </row>
    <row r="32" spans="1:7" x14ac:dyDescent="0.3">
      <c r="A32" s="153">
        <f>IF(A31="","",IF(SUM(A31)+1&lt;=C7,SUM(A31)+1,""))</f>
        <v>14</v>
      </c>
      <c r="B32" s="157">
        <f t="shared" si="1"/>
        <v>43525</v>
      </c>
      <c r="C32" s="155">
        <f t="shared" si="2"/>
        <v>127484.16708478326</v>
      </c>
      <c r="D32" s="155">
        <f t="shared" si="5"/>
        <v>456.81826538714012</v>
      </c>
      <c r="E32" s="155">
        <f t="shared" si="0"/>
        <v>979.69951546389655</v>
      </c>
      <c r="F32" s="155">
        <f t="shared" si="3"/>
        <v>1436.5177808510366</v>
      </c>
      <c r="G32" s="155">
        <f t="shared" si="4"/>
        <v>126504.46756931936</v>
      </c>
    </row>
    <row r="33" spans="1:7" x14ac:dyDescent="0.3">
      <c r="A33" s="153">
        <f>IF(A32="","",IF(SUM(A32)+1&lt;=C7,SUM(A32)+1,""))</f>
        <v>15</v>
      </c>
      <c r="B33" s="157">
        <f t="shared" si="1"/>
        <v>43556</v>
      </c>
      <c r="C33" s="155">
        <f t="shared" si="2"/>
        <v>126504.46756931936</v>
      </c>
      <c r="D33" s="155">
        <f t="shared" si="5"/>
        <v>453.30767545672774</v>
      </c>
      <c r="E33" s="155">
        <f t="shared" si="0"/>
        <v>983.21010539430881</v>
      </c>
      <c r="F33" s="155">
        <f t="shared" si="3"/>
        <v>1436.5177808510366</v>
      </c>
      <c r="G33" s="155">
        <f t="shared" si="4"/>
        <v>125521.25746392505</v>
      </c>
    </row>
    <row r="34" spans="1:7" x14ac:dyDescent="0.3">
      <c r="A34" s="153">
        <f>IF(A33="","",IF(SUM(A33)+1&lt;=C7,SUM(A33)+1,""))</f>
        <v>16</v>
      </c>
      <c r="B34" s="157">
        <f t="shared" si="1"/>
        <v>43586</v>
      </c>
      <c r="C34" s="155">
        <f t="shared" si="2"/>
        <v>125521.25746392505</v>
      </c>
      <c r="D34" s="155">
        <f t="shared" si="5"/>
        <v>449.78450591239823</v>
      </c>
      <c r="E34" s="155">
        <f t="shared" si="0"/>
        <v>986.73327493863849</v>
      </c>
      <c r="F34" s="155">
        <f t="shared" si="3"/>
        <v>1436.5177808510366</v>
      </c>
      <c r="G34" s="155">
        <f t="shared" si="4"/>
        <v>124534.52418898641</v>
      </c>
    </row>
    <row r="35" spans="1:7" x14ac:dyDescent="0.3">
      <c r="A35" s="153">
        <f>IF(A34="","",IF(SUM(A34)+1&lt;=C7,SUM(A34)+1,""))</f>
        <v>17</v>
      </c>
      <c r="B35" s="157">
        <f t="shared" si="1"/>
        <v>43617</v>
      </c>
      <c r="C35" s="155">
        <f t="shared" si="2"/>
        <v>124534.52418898641</v>
      </c>
      <c r="D35" s="155">
        <f t="shared" si="5"/>
        <v>446.24871167720141</v>
      </c>
      <c r="E35" s="155">
        <f t="shared" si="0"/>
        <v>990.26906917383531</v>
      </c>
      <c r="F35" s="155">
        <f t="shared" si="3"/>
        <v>1436.5177808510366</v>
      </c>
      <c r="G35" s="155">
        <f t="shared" si="4"/>
        <v>123544.25511981257</v>
      </c>
    </row>
    <row r="36" spans="1:7" x14ac:dyDescent="0.3">
      <c r="A36" s="153">
        <f>IF(A35="","",IF(SUM(A35)+1&lt;=C7,SUM(A35)+1,""))</f>
        <v>18</v>
      </c>
      <c r="B36" s="157">
        <f t="shared" si="1"/>
        <v>43647</v>
      </c>
      <c r="C36" s="155">
        <f t="shared" si="2"/>
        <v>123544.25511981257</v>
      </c>
      <c r="D36" s="155">
        <f t="shared" si="5"/>
        <v>442.7002475126618</v>
      </c>
      <c r="E36" s="155">
        <f t="shared" si="0"/>
        <v>993.81753333837491</v>
      </c>
      <c r="F36" s="155">
        <f t="shared" si="3"/>
        <v>1436.5177808510366</v>
      </c>
      <c r="G36" s="155">
        <f t="shared" si="4"/>
        <v>122550.4375864742</v>
      </c>
    </row>
    <row r="37" spans="1:7" x14ac:dyDescent="0.3">
      <c r="A37" s="153">
        <f>IF(A36="","",IF(SUM(A36)+1&lt;=C7,SUM(A36)+1,""))</f>
        <v>19</v>
      </c>
      <c r="B37" s="157">
        <f t="shared" si="1"/>
        <v>43678</v>
      </c>
      <c r="C37" s="155">
        <f t="shared" si="2"/>
        <v>122550.4375864742</v>
      </c>
      <c r="D37" s="155">
        <f t="shared" si="5"/>
        <v>439.13906801819928</v>
      </c>
      <c r="E37" s="155">
        <f t="shared" si="0"/>
        <v>997.37871283283744</v>
      </c>
      <c r="F37" s="155">
        <f t="shared" si="3"/>
        <v>1436.5177808510366</v>
      </c>
      <c r="G37" s="155">
        <f t="shared" si="4"/>
        <v>121553.05887364136</v>
      </c>
    </row>
    <row r="38" spans="1:7" x14ac:dyDescent="0.3">
      <c r="A38" s="153">
        <f>IF(A37="","",IF(SUM(A37)+1&lt;=C7,SUM(A37)+1,""))</f>
        <v>20</v>
      </c>
      <c r="B38" s="157">
        <f t="shared" si="1"/>
        <v>43709</v>
      </c>
      <c r="C38" s="155">
        <f t="shared" si="2"/>
        <v>121553.05887364136</v>
      </c>
      <c r="D38" s="155">
        <f t="shared" si="5"/>
        <v>435.56512763054837</v>
      </c>
      <c r="E38" s="155">
        <f t="shared" si="0"/>
        <v>1000.9526532204885</v>
      </c>
      <c r="F38" s="155">
        <f t="shared" si="3"/>
        <v>1436.5177808510368</v>
      </c>
      <c r="G38" s="155">
        <f t="shared" si="4"/>
        <v>120552.10622042087</v>
      </c>
    </row>
    <row r="39" spans="1:7" x14ac:dyDescent="0.3">
      <c r="A39" s="153">
        <f>IF(A38="","",IF(SUM(A38)+1&lt;=C7,SUM(A38)+1,""))</f>
        <v>21</v>
      </c>
      <c r="B39" s="157">
        <f t="shared" si="1"/>
        <v>43739</v>
      </c>
      <c r="C39" s="155">
        <f t="shared" si="2"/>
        <v>120552.10622042087</v>
      </c>
      <c r="D39" s="155">
        <f t="shared" si="5"/>
        <v>431.97838062317487</v>
      </c>
      <c r="E39" s="155">
        <f t="shared" si="0"/>
        <v>1004.5394002278618</v>
      </c>
      <c r="F39" s="155">
        <f t="shared" si="3"/>
        <v>1436.5177808510366</v>
      </c>
      <c r="G39" s="155">
        <f t="shared" si="4"/>
        <v>119547.56682019301</v>
      </c>
    </row>
    <row r="40" spans="1:7" x14ac:dyDescent="0.3">
      <c r="A40" s="153">
        <f>IF(A39="","",IF(SUM(A39)+1&lt;=C7,SUM(A39)+1,""))</f>
        <v>22</v>
      </c>
      <c r="B40" s="157">
        <f t="shared" si="1"/>
        <v>43770</v>
      </c>
      <c r="C40" s="155">
        <f t="shared" si="2"/>
        <v>119547.56682019301</v>
      </c>
      <c r="D40" s="155">
        <f t="shared" si="5"/>
        <v>428.3787811056917</v>
      </c>
      <c r="E40" s="155">
        <f t="shared" si="0"/>
        <v>1008.1389997453449</v>
      </c>
      <c r="F40" s="155">
        <f t="shared" si="3"/>
        <v>1436.5177808510366</v>
      </c>
      <c r="G40" s="155">
        <f t="shared" si="4"/>
        <v>118539.42782044766</v>
      </c>
    </row>
    <row r="41" spans="1:7" x14ac:dyDescent="0.3">
      <c r="A41" s="153">
        <f>IF(A40="","",IF(SUM(A40)+1&lt;=C7,SUM(A40)+1,""))</f>
        <v>23</v>
      </c>
      <c r="B41" s="157">
        <f t="shared" si="1"/>
        <v>43800</v>
      </c>
      <c r="C41" s="155">
        <f t="shared" si="2"/>
        <v>118539.42782044766</v>
      </c>
      <c r="D41" s="155">
        <f t="shared" si="5"/>
        <v>424.76628302327094</v>
      </c>
      <c r="E41" s="155">
        <f t="shared" si="0"/>
        <v>1011.7514978277658</v>
      </c>
      <c r="F41" s="155">
        <f t="shared" si="3"/>
        <v>1436.5177808510366</v>
      </c>
      <c r="G41" s="155">
        <f t="shared" si="4"/>
        <v>117527.6763226199</v>
      </c>
    </row>
    <row r="42" spans="1:7" x14ac:dyDescent="0.3">
      <c r="A42" s="153">
        <f>IF(A41="","",IF(SUM(A41)+1&lt;=C7,SUM(A41)+1,""))</f>
        <v>24</v>
      </c>
      <c r="B42" s="157">
        <f t="shared" si="1"/>
        <v>43831</v>
      </c>
      <c r="C42" s="155">
        <f t="shared" si="2"/>
        <v>117527.6763226199</v>
      </c>
      <c r="D42" s="155">
        <f t="shared" si="5"/>
        <v>421.14084015605471</v>
      </c>
      <c r="E42" s="155">
        <f t="shared" si="0"/>
        <v>1015.376940694982</v>
      </c>
      <c r="F42" s="155">
        <f t="shared" si="3"/>
        <v>1436.5177808510366</v>
      </c>
      <c r="G42" s="155">
        <f t="shared" si="4"/>
        <v>116512.29938192491</v>
      </c>
    </row>
    <row r="43" spans="1:7" x14ac:dyDescent="0.3">
      <c r="A43" s="153">
        <f>IF(A42="","",IF(SUM(A42)+1&lt;=C7,SUM(A42)+1,""))</f>
        <v>25</v>
      </c>
      <c r="B43" s="157">
        <f t="shared" si="1"/>
        <v>43862</v>
      </c>
      <c r="C43" s="155">
        <f t="shared" si="2"/>
        <v>116512.29938192491</v>
      </c>
      <c r="D43" s="155">
        <f t="shared" si="5"/>
        <v>417.50240611856435</v>
      </c>
      <c r="E43" s="155">
        <f t="shared" si="0"/>
        <v>1019.0153747324723</v>
      </c>
      <c r="F43" s="155">
        <f t="shared" si="3"/>
        <v>1436.5177808510366</v>
      </c>
      <c r="G43" s="155">
        <f t="shared" si="4"/>
        <v>115493.28400719244</v>
      </c>
    </row>
    <row r="44" spans="1:7" x14ac:dyDescent="0.3">
      <c r="A44" s="153">
        <f>IF(A43="","",IF(SUM(A43)+1&lt;=C7,SUM(A43)+1,""))</f>
        <v>26</v>
      </c>
      <c r="B44" s="157">
        <f t="shared" si="1"/>
        <v>43891</v>
      </c>
      <c r="C44" s="155">
        <f t="shared" si="2"/>
        <v>115493.28400719244</v>
      </c>
      <c r="D44" s="155">
        <f t="shared" si="5"/>
        <v>413.8509343591063</v>
      </c>
      <c r="E44" s="155">
        <f t="shared" si="0"/>
        <v>1022.6668464919304</v>
      </c>
      <c r="F44" s="155">
        <f t="shared" si="3"/>
        <v>1436.5177808510366</v>
      </c>
      <c r="G44" s="155">
        <f t="shared" si="4"/>
        <v>114470.61716070051</v>
      </c>
    </row>
    <row r="45" spans="1:7" x14ac:dyDescent="0.3">
      <c r="A45" s="153">
        <f>IF(A44="","",IF(SUM(A44)+1&lt;=C7,SUM(A44)+1,""))</f>
        <v>27</v>
      </c>
      <c r="B45" s="157">
        <f t="shared" si="1"/>
        <v>43922</v>
      </c>
      <c r="C45" s="155">
        <f t="shared" si="2"/>
        <v>114470.61716070051</v>
      </c>
      <c r="D45" s="155">
        <f t="shared" si="5"/>
        <v>410.18637815917691</v>
      </c>
      <c r="E45" s="155">
        <f t="shared" si="0"/>
        <v>1026.3314026918597</v>
      </c>
      <c r="F45" s="155">
        <f t="shared" si="3"/>
        <v>1436.5177808510366</v>
      </c>
      <c r="G45" s="155">
        <f t="shared" si="4"/>
        <v>113444.28575800866</v>
      </c>
    </row>
    <row r="46" spans="1:7" x14ac:dyDescent="0.3">
      <c r="A46" s="153">
        <f>IF(A45="","",IF(SUM(A45)+1&lt;=C7,SUM(A45)+1,""))</f>
        <v>28</v>
      </c>
      <c r="B46" s="157">
        <f t="shared" si="1"/>
        <v>43952</v>
      </c>
      <c r="C46" s="155">
        <f t="shared" si="2"/>
        <v>113444.28575800866</v>
      </c>
      <c r="D46" s="155">
        <f t="shared" si="5"/>
        <v>406.50869063286439</v>
      </c>
      <c r="E46" s="155">
        <f t="shared" si="0"/>
        <v>1030.0090902181723</v>
      </c>
      <c r="F46" s="155">
        <f t="shared" si="3"/>
        <v>1436.5177808510366</v>
      </c>
      <c r="G46" s="155">
        <f t="shared" si="4"/>
        <v>112414.27666779049</v>
      </c>
    </row>
    <row r="47" spans="1:7" x14ac:dyDescent="0.3">
      <c r="A47" s="153">
        <f>IF(A46="","",IF(SUM(A46)+1&lt;=C7,SUM(A46)+1,""))</f>
        <v>29</v>
      </c>
      <c r="B47" s="157">
        <f t="shared" si="1"/>
        <v>43983</v>
      </c>
      <c r="C47" s="155">
        <f t="shared" si="2"/>
        <v>112414.27666779049</v>
      </c>
      <c r="D47" s="155">
        <f t="shared" si="5"/>
        <v>402.81782472624923</v>
      </c>
      <c r="E47" s="155">
        <f t="shared" si="0"/>
        <v>1033.6999561247874</v>
      </c>
      <c r="F47" s="155">
        <f t="shared" si="3"/>
        <v>1436.5177808510366</v>
      </c>
      <c r="G47" s="155">
        <f t="shared" si="4"/>
        <v>111380.57671166569</v>
      </c>
    </row>
    <row r="48" spans="1:7" x14ac:dyDescent="0.3">
      <c r="A48" s="153">
        <f>IF(A47="","",IF(SUM(A47)+1&lt;=C7,SUM(A47)+1,""))</f>
        <v>30</v>
      </c>
      <c r="B48" s="157">
        <f t="shared" si="1"/>
        <v>44013</v>
      </c>
      <c r="C48" s="155">
        <f t="shared" si="2"/>
        <v>111380.57671166569</v>
      </c>
      <c r="D48" s="155">
        <f t="shared" si="5"/>
        <v>399.11373321680213</v>
      </c>
      <c r="E48" s="155">
        <f t="shared" si="0"/>
        <v>1037.4040476342345</v>
      </c>
      <c r="F48" s="155">
        <f t="shared" si="3"/>
        <v>1436.5177808510366</v>
      </c>
      <c r="G48" s="155">
        <f t="shared" si="4"/>
        <v>110343.17266403146</v>
      </c>
    </row>
    <row r="49" spans="1:7" x14ac:dyDescent="0.3">
      <c r="A49" s="153">
        <f>IF(A48="","",IF(SUM(A48)+1&lt;=C7,SUM(A48)+1,""))</f>
        <v>31</v>
      </c>
      <c r="B49" s="157">
        <f t="shared" si="1"/>
        <v>44044</v>
      </c>
      <c r="C49" s="155">
        <f t="shared" si="2"/>
        <v>110343.17266403146</v>
      </c>
      <c r="D49" s="155">
        <f t="shared" si="5"/>
        <v>395.39636871277946</v>
      </c>
      <c r="E49" s="155">
        <f t="shared" si="0"/>
        <v>1041.1214121382573</v>
      </c>
      <c r="F49" s="155">
        <f t="shared" si="3"/>
        <v>1436.5177808510366</v>
      </c>
      <c r="G49" s="155">
        <f t="shared" si="4"/>
        <v>109302.05125189321</v>
      </c>
    </row>
    <row r="50" spans="1:7" x14ac:dyDescent="0.3">
      <c r="A50" s="153">
        <f>IF(A49="","",IF(SUM(A49)+1&lt;=C7,SUM(A49)+1,""))</f>
        <v>32</v>
      </c>
      <c r="B50" s="157">
        <f t="shared" si="1"/>
        <v>44075</v>
      </c>
      <c r="C50" s="155">
        <f t="shared" si="2"/>
        <v>109302.05125189321</v>
      </c>
      <c r="D50" s="155">
        <f t="shared" si="5"/>
        <v>391.66568365261736</v>
      </c>
      <c r="E50" s="155">
        <f t="shared" si="0"/>
        <v>1044.8520971984194</v>
      </c>
      <c r="F50" s="155">
        <f t="shared" si="3"/>
        <v>1436.5177808510368</v>
      </c>
      <c r="G50" s="155">
        <f t="shared" si="4"/>
        <v>108257.19915469478</v>
      </c>
    </row>
    <row r="51" spans="1:7" x14ac:dyDescent="0.3">
      <c r="A51" s="153">
        <f>IF(A50="","",IF(SUM(A50)+1&lt;=C7,SUM(A50)+1,""))</f>
        <v>33</v>
      </c>
      <c r="B51" s="157">
        <f t="shared" si="1"/>
        <v>44105</v>
      </c>
      <c r="C51" s="155">
        <f t="shared" si="2"/>
        <v>108257.19915469478</v>
      </c>
      <c r="D51" s="155">
        <f t="shared" si="5"/>
        <v>387.921630304323</v>
      </c>
      <c r="E51" s="155">
        <f t="shared" si="0"/>
        <v>1048.5961505467137</v>
      </c>
      <c r="F51" s="155">
        <f t="shared" si="3"/>
        <v>1436.5177808510366</v>
      </c>
      <c r="G51" s="155">
        <f t="shared" si="4"/>
        <v>107208.60300414807</v>
      </c>
    </row>
    <row r="52" spans="1:7" x14ac:dyDescent="0.3">
      <c r="A52" s="153">
        <f>IF(A51="","",IF(SUM(A51)+1&lt;=C7,SUM(A51)+1,""))</f>
        <v>34</v>
      </c>
      <c r="B52" s="157">
        <f t="shared" si="1"/>
        <v>44136</v>
      </c>
      <c r="C52" s="155">
        <f t="shared" si="2"/>
        <v>107208.60300414807</v>
      </c>
      <c r="D52" s="155">
        <f t="shared" si="5"/>
        <v>384.16416076486399</v>
      </c>
      <c r="E52" s="155">
        <f t="shared" si="0"/>
        <v>1052.3536200861727</v>
      </c>
      <c r="F52" s="155">
        <f t="shared" si="3"/>
        <v>1436.5177808510366</v>
      </c>
      <c r="G52" s="155">
        <f t="shared" si="4"/>
        <v>106156.2493840619</v>
      </c>
    </row>
    <row r="53" spans="1:7" x14ac:dyDescent="0.3">
      <c r="A53" s="153">
        <f>IF(A52="","",IF(SUM(A52)+1&lt;=C7,SUM(A52)+1,""))</f>
        <v>35</v>
      </c>
      <c r="B53" s="157">
        <f t="shared" si="1"/>
        <v>44166</v>
      </c>
      <c r="C53" s="155">
        <f t="shared" si="2"/>
        <v>106156.2493840619</v>
      </c>
      <c r="D53" s="155">
        <f t="shared" si="5"/>
        <v>380.39322695955525</v>
      </c>
      <c r="E53" s="155">
        <f t="shared" si="0"/>
        <v>1056.1245538914814</v>
      </c>
      <c r="F53" s="155">
        <f t="shared" si="3"/>
        <v>1436.5177808510366</v>
      </c>
      <c r="G53" s="155">
        <f t="shared" si="4"/>
        <v>105100.12483017042</v>
      </c>
    </row>
    <row r="54" spans="1:7" x14ac:dyDescent="0.3">
      <c r="A54" s="153">
        <f>IF(A53="","",IF(SUM(A53)+1&lt;=C7,SUM(A53)+1,""))</f>
        <v>36</v>
      </c>
      <c r="B54" s="157">
        <f t="shared" si="1"/>
        <v>44197</v>
      </c>
      <c r="C54" s="155">
        <f t="shared" si="2"/>
        <v>105100.12483017042</v>
      </c>
      <c r="D54" s="155">
        <f t="shared" si="5"/>
        <v>376.60878064144407</v>
      </c>
      <c r="E54" s="155">
        <f t="shared" si="0"/>
        <v>1059.9090002095927</v>
      </c>
      <c r="F54" s="155">
        <f t="shared" si="3"/>
        <v>1436.5177808510368</v>
      </c>
      <c r="G54" s="155">
        <f t="shared" si="4"/>
        <v>104040.21582996083</v>
      </c>
    </row>
    <row r="55" spans="1:7" x14ac:dyDescent="0.3">
      <c r="A55" s="153">
        <f>IF(A54="","",IF(SUM(A54)+1&lt;=C7,SUM(A54)+1,""))</f>
        <v>37</v>
      </c>
      <c r="B55" s="157">
        <f t="shared" si="1"/>
        <v>44228</v>
      </c>
      <c r="C55" s="155">
        <f t="shared" si="2"/>
        <v>104040.21582996083</v>
      </c>
      <c r="D55" s="155">
        <f t="shared" si="5"/>
        <v>372.81077339069304</v>
      </c>
      <c r="E55" s="155">
        <f t="shared" si="0"/>
        <v>1063.7070074603437</v>
      </c>
      <c r="F55" s="155">
        <f t="shared" si="3"/>
        <v>1436.5177808510366</v>
      </c>
      <c r="G55" s="155">
        <f t="shared" si="4"/>
        <v>102976.50882250049</v>
      </c>
    </row>
    <row r="56" spans="1:7" x14ac:dyDescent="0.3">
      <c r="A56" s="153">
        <f>IF(A55="","",IF(SUM(A55)+1&lt;=C7,SUM(A55)+1,""))</f>
        <v>38</v>
      </c>
      <c r="B56" s="157">
        <f t="shared" si="1"/>
        <v>44256</v>
      </c>
      <c r="C56" s="155">
        <f t="shared" si="2"/>
        <v>102976.50882250049</v>
      </c>
      <c r="D56" s="155">
        <f t="shared" si="5"/>
        <v>368.99915661396017</v>
      </c>
      <c r="E56" s="155">
        <f t="shared" si="0"/>
        <v>1067.5186242370764</v>
      </c>
      <c r="F56" s="155">
        <f t="shared" si="3"/>
        <v>1436.5177808510366</v>
      </c>
      <c r="G56" s="155">
        <f t="shared" si="4"/>
        <v>101908.9901982634</v>
      </c>
    </row>
    <row r="57" spans="1:7" x14ac:dyDescent="0.3">
      <c r="A57" s="153">
        <f>IF(A56="","",IF(SUM(A56)+1&lt;=C7,SUM(A56)+1,""))</f>
        <v>39</v>
      </c>
      <c r="B57" s="157">
        <f t="shared" si="1"/>
        <v>44287</v>
      </c>
      <c r="C57" s="155">
        <f t="shared" si="2"/>
        <v>101908.9901982634</v>
      </c>
      <c r="D57" s="155">
        <f t="shared" si="5"/>
        <v>365.17388154377727</v>
      </c>
      <c r="E57" s="155">
        <f t="shared" si="0"/>
        <v>1071.3438993072593</v>
      </c>
      <c r="F57" s="155">
        <f t="shared" si="3"/>
        <v>1436.5177808510366</v>
      </c>
      <c r="G57" s="155">
        <f t="shared" si="4"/>
        <v>100837.64629895614</v>
      </c>
    </row>
    <row r="58" spans="1:7" x14ac:dyDescent="0.3">
      <c r="A58" s="153">
        <f>IF(A57="","",IF(SUM(A57)+1&lt;=C7,SUM(A57)+1,""))</f>
        <v>40</v>
      </c>
      <c r="B58" s="157">
        <f t="shared" si="1"/>
        <v>44317</v>
      </c>
      <c r="C58" s="155">
        <f t="shared" si="2"/>
        <v>100837.64629895614</v>
      </c>
      <c r="D58" s="155">
        <f t="shared" si="5"/>
        <v>361.33489923792621</v>
      </c>
      <c r="E58" s="155">
        <f t="shared" si="0"/>
        <v>1075.1828816131106</v>
      </c>
      <c r="F58" s="155">
        <f t="shared" si="3"/>
        <v>1436.5177808510368</v>
      </c>
      <c r="G58" s="155">
        <f t="shared" si="4"/>
        <v>99762.463417343024</v>
      </c>
    </row>
    <row r="59" spans="1:7" x14ac:dyDescent="0.3">
      <c r="A59" s="153">
        <f>IF(A58="","",IF(SUM(A58)+1&lt;=C7,SUM(A58)+1,""))</f>
        <v>41</v>
      </c>
      <c r="B59" s="157">
        <f t="shared" si="1"/>
        <v>44348</v>
      </c>
      <c r="C59" s="155">
        <f t="shared" si="2"/>
        <v>99762.463417343024</v>
      </c>
      <c r="D59" s="155">
        <f t="shared" si="5"/>
        <v>357.48216057881262</v>
      </c>
      <c r="E59" s="155">
        <f t="shared" si="0"/>
        <v>1079.0356202722239</v>
      </c>
      <c r="F59" s="155">
        <f t="shared" si="3"/>
        <v>1436.5177808510366</v>
      </c>
      <c r="G59" s="155">
        <f t="shared" si="4"/>
        <v>98683.427797070806</v>
      </c>
    </row>
    <row r="60" spans="1:7" x14ac:dyDescent="0.3">
      <c r="A60" s="153">
        <f>IF(A59="","",IF(SUM(A59)+1&lt;=C7,SUM(A59)+1,""))</f>
        <v>42</v>
      </c>
      <c r="B60" s="157">
        <f t="shared" si="1"/>
        <v>44378</v>
      </c>
      <c r="C60" s="155">
        <f t="shared" si="2"/>
        <v>98683.427797070806</v>
      </c>
      <c r="D60" s="155">
        <f t="shared" si="5"/>
        <v>353.61561627283714</v>
      </c>
      <c r="E60" s="155">
        <f t="shared" si="0"/>
        <v>1082.9021645781995</v>
      </c>
      <c r="F60" s="155">
        <f t="shared" si="3"/>
        <v>1436.5177808510366</v>
      </c>
      <c r="G60" s="155">
        <f t="shared" si="4"/>
        <v>97600.525632492601</v>
      </c>
    </row>
    <row r="61" spans="1:7" x14ac:dyDescent="0.3">
      <c r="A61" s="153">
        <f>IF(A60="","",IF(SUM(A60)+1&lt;=C7,SUM(A60)+1,""))</f>
        <v>43</v>
      </c>
      <c r="B61" s="157">
        <f t="shared" si="1"/>
        <v>44409</v>
      </c>
      <c r="C61" s="155">
        <f t="shared" si="2"/>
        <v>97600.525632492601</v>
      </c>
      <c r="D61" s="155">
        <f t="shared" si="5"/>
        <v>349.73521684976527</v>
      </c>
      <c r="E61" s="155">
        <f t="shared" si="0"/>
        <v>1086.7825640012716</v>
      </c>
      <c r="F61" s="155">
        <f t="shared" si="3"/>
        <v>1436.5177808510368</v>
      </c>
      <c r="G61" s="155">
        <f t="shared" si="4"/>
        <v>96513.743068491327</v>
      </c>
    </row>
    <row r="62" spans="1:7" x14ac:dyDescent="0.3">
      <c r="A62" s="153">
        <f>IF(A61="","",IF(SUM(A61)+1&lt;=C7,SUM(A61)+1,""))</f>
        <v>44</v>
      </c>
      <c r="B62" s="157">
        <f t="shared" si="1"/>
        <v>44440</v>
      </c>
      <c r="C62" s="155">
        <f t="shared" si="2"/>
        <v>96513.743068491327</v>
      </c>
      <c r="D62" s="155">
        <f t="shared" si="5"/>
        <v>345.84091266209407</v>
      </c>
      <c r="E62" s="155">
        <f t="shared" si="0"/>
        <v>1090.6768681889428</v>
      </c>
      <c r="F62" s="155">
        <f t="shared" si="3"/>
        <v>1436.5177808510368</v>
      </c>
      <c r="G62" s="155">
        <f t="shared" si="4"/>
        <v>95423.06620030239</v>
      </c>
    </row>
    <row r="63" spans="1:7" x14ac:dyDescent="0.3">
      <c r="A63" s="153">
        <f>IF(A62="","",IF(SUM(A62)+1&lt;=C7,SUM(A62)+1,""))</f>
        <v>45</v>
      </c>
      <c r="B63" s="157">
        <f t="shared" si="1"/>
        <v>44470</v>
      </c>
      <c r="C63" s="155">
        <f t="shared" si="2"/>
        <v>95423.06620030239</v>
      </c>
      <c r="D63" s="155">
        <f t="shared" si="5"/>
        <v>341.93265388441699</v>
      </c>
      <c r="E63" s="155">
        <f t="shared" si="0"/>
        <v>1094.5851269666196</v>
      </c>
      <c r="F63" s="155">
        <f t="shared" si="3"/>
        <v>1436.5177808510366</v>
      </c>
      <c r="G63" s="155">
        <f t="shared" si="4"/>
        <v>94328.481073335774</v>
      </c>
    </row>
    <row r="64" spans="1:7" x14ac:dyDescent="0.3">
      <c r="A64" s="153">
        <f>IF(A63="","",IF(SUM(A63)+1&lt;=C7,SUM(A63)+1,""))</f>
        <v>46</v>
      </c>
      <c r="B64" s="157">
        <f t="shared" si="1"/>
        <v>44501</v>
      </c>
      <c r="C64" s="155">
        <f t="shared" si="2"/>
        <v>94328.481073335774</v>
      </c>
      <c r="D64" s="155">
        <f t="shared" si="5"/>
        <v>338.01039051278661</v>
      </c>
      <c r="E64" s="155">
        <f t="shared" si="0"/>
        <v>1098.5073903382502</v>
      </c>
      <c r="F64" s="155">
        <f t="shared" si="3"/>
        <v>1436.5177808510368</v>
      </c>
      <c r="G64" s="155">
        <f t="shared" si="4"/>
        <v>93229.97368299753</v>
      </c>
    </row>
    <row r="65" spans="1:7" x14ac:dyDescent="0.3">
      <c r="A65" s="153">
        <f>IF(A64="","",IF(SUM(A64)+1&lt;=C7,SUM(A64)+1,""))</f>
        <v>47</v>
      </c>
      <c r="B65" s="157">
        <f t="shared" si="1"/>
        <v>44531</v>
      </c>
      <c r="C65" s="155">
        <f t="shared" si="2"/>
        <v>93229.97368299753</v>
      </c>
      <c r="D65" s="155">
        <f t="shared" si="5"/>
        <v>334.07407236407454</v>
      </c>
      <c r="E65" s="155">
        <f t="shared" si="0"/>
        <v>1102.4437084869621</v>
      </c>
      <c r="F65" s="155">
        <f t="shared" si="3"/>
        <v>1436.5177808510366</v>
      </c>
      <c r="G65" s="155">
        <f t="shared" si="4"/>
        <v>92127.529974510573</v>
      </c>
    </row>
    <row r="66" spans="1:7" x14ac:dyDescent="0.3">
      <c r="A66" s="153">
        <f>IF(A65="","",IF(SUM(A65)+1&lt;=C7,SUM(A65)+1,""))</f>
        <v>48</v>
      </c>
      <c r="B66" s="157">
        <f t="shared" si="1"/>
        <v>44562</v>
      </c>
      <c r="C66" s="155">
        <f t="shared" si="2"/>
        <v>92127.529974510573</v>
      </c>
      <c r="D66" s="155">
        <f t="shared" si="5"/>
        <v>330.12364907532958</v>
      </c>
      <c r="E66" s="155">
        <f t="shared" si="0"/>
        <v>1106.3941317757071</v>
      </c>
      <c r="F66" s="155">
        <f t="shared" si="3"/>
        <v>1436.5177808510366</v>
      </c>
      <c r="G66" s="155">
        <f t="shared" si="4"/>
        <v>91021.13584273486</v>
      </c>
    </row>
    <row r="67" spans="1:7" x14ac:dyDescent="0.3">
      <c r="A67" s="153">
        <f>IF(A66="","",IF(SUM(A66)+1&lt;=C7,SUM(A66)+1,""))</f>
        <v>49</v>
      </c>
      <c r="B67" s="157">
        <f t="shared" si="1"/>
        <v>44593</v>
      </c>
      <c r="C67" s="155">
        <f t="shared" si="2"/>
        <v>91021.13584273486</v>
      </c>
      <c r="D67" s="155">
        <f t="shared" si="5"/>
        <v>326.15907010313333</v>
      </c>
      <c r="E67" s="155">
        <f t="shared" si="0"/>
        <v>1110.3587107479034</v>
      </c>
      <c r="F67" s="155">
        <f t="shared" si="3"/>
        <v>1436.5177808510366</v>
      </c>
      <c r="G67" s="155">
        <f t="shared" si="4"/>
        <v>89910.77713198695</v>
      </c>
    </row>
    <row r="68" spans="1:7" x14ac:dyDescent="0.3">
      <c r="A68" s="153">
        <f>IF(A67="","",IF(SUM(A67)+1&lt;=C7,SUM(A67)+1,""))</f>
        <v>50</v>
      </c>
      <c r="B68" s="157">
        <f t="shared" si="1"/>
        <v>44621</v>
      </c>
      <c r="C68" s="155">
        <f t="shared" si="2"/>
        <v>89910.77713198695</v>
      </c>
      <c r="D68" s="155">
        <f t="shared" si="5"/>
        <v>322.18028472295339</v>
      </c>
      <c r="E68" s="155">
        <f t="shared" si="0"/>
        <v>1114.3374961280833</v>
      </c>
      <c r="F68" s="155">
        <f t="shared" si="3"/>
        <v>1436.5177808510366</v>
      </c>
      <c r="G68" s="155">
        <f t="shared" si="4"/>
        <v>88796.439635858871</v>
      </c>
    </row>
    <row r="69" spans="1:7" x14ac:dyDescent="0.3">
      <c r="A69" s="153">
        <f>IF(A68="","",IF(SUM(A68)+1&lt;=C7,SUM(A68)+1,""))</f>
        <v>51</v>
      </c>
      <c r="B69" s="157">
        <f t="shared" si="1"/>
        <v>44652</v>
      </c>
      <c r="C69" s="155">
        <f t="shared" si="2"/>
        <v>88796.439635858871</v>
      </c>
      <c r="D69" s="155">
        <f t="shared" si="5"/>
        <v>318.18724202849438</v>
      </c>
      <c r="E69" s="155">
        <f t="shared" si="0"/>
        <v>1118.3305388225424</v>
      </c>
      <c r="F69" s="155">
        <f t="shared" si="3"/>
        <v>1436.5177808510368</v>
      </c>
      <c r="G69" s="155">
        <f t="shared" si="4"/>
        <v>87678.109097036329</v>
      </c>
    </row>
    <row r="70" spans="1:7" x14ac:dyDescent="0.3">
      <c r="A70" s="153">
        <f>IF(A69="","",IF(SUM(A69)+1&lt;=C7,SUM(A69)+1,""))</f>
        <v>52</v>
      </c>
      <c r="B70" s="157">
        <f t="shared" si="1"/>
        <v>44682</v>
      </c>
      <c r="C70" s="155">
        <f t="shared" si="2"/>
        <v>87678.109097036329</v>
      </c>
      <c r="D70" s="155">
        <f t="shared" si="5"/>
        <v>314.17989093104694</v>
      </c>
      <c r="E70" s="155">
        <f t="shared" si="0"/>
        <v>1122.3378899199897</v>
      </c>
      <c r="F70" s="155">
        <f t="shared" si="3"/>
        <v>1436.5177808510366</v>
      </c>
      <c r="G70" s="155">
        <f t="shared" si="4"/>
        <v>86555.771207116341</v>
      </c>
    </row>
    <row r="71" spans="1:7" x14ac:dyDescent="0.3">
      <c r="A71" s="153">
        <f>IF(A70="","",IF(SUM(A70)+1&lt;=C7,SUM(A70)+1,""))</f>
        <v>53</v>
      </c>
      <c r="B71" s="157">
        <f t="shared" si="1"/>
        <v>44713</v>
      </c>
      <c r="C71" s="155">
        <f t="shared" si="2"/>
        <v>86555.771207116341</v>
      </c>
      <c r="D71" s="155">
        <f t="shared" si="5"/>
        <v>310.1581801588336</v>
      </c>
      <c r="E71" s="155">
        <f t="shared" si="0"/>
        <v>1126.359600692203</v>
      </c>
      <c r="F71" s="155">
        <f t="shared" si="3"/>
        <v>1436.5177808510366</v>
      </c>
      <c r="G71" s="155">
        <f t="shared" si="4"/>
        <v>85429.411606424139</v>
      </c>
    </row>
    <row r="72" spans="1:7" x14ac:dyDescent="0.3">
      <c r="A72" s="153">
        <f>IF(A71="","",IF(SUM(A71)+1&lt;=C7,SUM(A71)+1,""))</f>
        <v>54</v>
      </c>
      <c r="B72" s="157">
        <f t="shared" si="1"/>
        <v>44743</v>
      </c>
      <c r="C72" s="155">
        <f t="shared" si="2"/>
        <v>85429.411606424139</v>
      </c>
      <c r="D72" s="155">
        <f t="shared" si="5"/>
        <v>306.12205825635323</v>
      </c>
      <c r="E72" s="155">
        <f t="shared" si="0"/>
        <v>1130.3957225946835</v>
      </c>
      <c r="F72" s="155">
        <f t="shared" si="3"/>
        <v>1436.5177808510368</v>
      </c>
      <c r="G72" s="155">
        <f t="shared" si="4"/>
        <v>84299.015883829459</v>
      </c>
    </row>
    <row r="73" spans="1:7" x14ac:dyDescent="0.3">
      <c r="A73" s="153">
        <f>IF(A72="","",IF(SUM(A72)+1&lt;=C7,SUM(A72)+1,""))</f>
        <v>55</v>
      </c>
      <c r="B73" s="157">
        <f t="shared" si="1"/>
        <v>44774</v>
      </c>
      <c r="C73" s="155">
        <f t="shared" si="2"/>
        <v>84299.015883829459</v>
      </c>
      <c r="D73" s="155">
        <f t="shared" si="5"/>
        <v>302.07147358372231</v>
      </c>
      <c r="E73" s="155">
        <f t="shared" si="0"/>
        <v>1134.4463072673143</v>
      </c>
      <c r="F73" s="155">
        <f t="shared" si="3"/>
        <v>1436.5177808510366</v>
      </c>
      <c r="G73" s="155">
        <f t="shared" si="4"/>
        <v>83164.569576562149</v>
      </c>
    </row>
    <row r="74" spans="1:7" x14ac:dyDescent="0.3">
      <c r="A74" s="153">
        <f>IF(A73="","",IF(SUM(A73)+1&lt;=C7,SUM(A73)+1,""))</f>
        <v>56</v>
      </c>
      <c r="B74" s="157">
        <f t="shared" si="1"/>
        <v>44805</v>
      </c>
      <c r="C74" s="155">
        <f t="shared" si="2"/>
        <v>83164.569576562149</v>
      </c>
      <c r="D74" s="155">
        <f t="shared" si="5"/>
        <v>298.00637431601444</v>
      </c>
      <c r="E74" s="155">
        <f t="shared" si="0"/>
        <v>1138.5114065350224</v>
      </c>
      <c r="F74" s="155">
        <f t="shared" si="3"/>
        <v>1436.5177808510368</v>
      </c>
      <c r="G74" s="155">
        <f t="shared" si="4"/>
        <v>82026.058170027129</v>
      </c>
    </row>
    <row r="75" spans="1:7" x14ac:dyDescent="0.3">
      <c r="A75" s="153">
        <f>IF(A74="","",IF(SUM(A74)+1&lt;=C7,SUM(A74)+1,""))</f>
        <v>57</v>
      </c>
      <c r="B75" s="157">
        <f t="shared" si="1"/>
        <v>44835</v>
      </c>
      <c r="C75" s="155">
        <f t="shared" si="2"/>
        <v>82026.058170027129</v>
      </c>
      <c r="D75" s="155">
        <f t="shared" si="5"/>
        <v>293.92670844259726</v>
      </c>
      <c r="E75" s="155">
        <f t="shared" si="0"/>
        <v>1142.5910724084395</v>
      </c>
      <c r="F75" s="155">
        <f t="shared" si="3"/>
        <v>1436.5177808510366</v>
      </c>
      <c r="G75" s="155">
        <f t="shared" si="4"/>
        <v>80883.46709761869</v>
      </c>
    </row>
    <row r="76" spans="1:7" x14ac:dyDescent="0.3">
      <c r="A76" s="153">
        <f>IF(A75="","",IF(SUM(A75)+1&lt;=C7,SUM(A75)+1,""))</f>
        <v>58</v>
      </c>
      <c r="B76" s="157">
        <f t="shared" si="1"/>
        <v>44866</v>
      </c>
      <c r="C76" s="155">
        <f t="shared" si="2"/>
        <v>80883.46709761869</v>
      </c>
      <c r="D76" s="155">
        <f t="shared" si="5"/>
        <v>289.83242376646706</v>
      </c>
      <c r="E76" s="155">
        <f t="shared" si="0"/>
        <v>1146.6853570845699</v>
      </c>
      <c r="F76" s="155">
        <f t="shared" si="3"/>
        <v>1436.5177808510371</v>
      </c>
      <c r="G76" s="155">
        <f t="shared" si="4"/>
        <v>79736.781740534119</v>
      </c>
    </row>
    <row r="77" spans="1:7" x14ac:dyDescent="0.3">
      <c r="A77" s="153">
        <f>IF(A76="","",IF(SUM(A76)+1&lt;=C7,SUM(A76)+1,""))</f>
        <v>59</v>
      </c>
      <c r="B77" s="157">
        <f t="shared" si="1"/>
        <v>44896</v>
      </c>
      <c r="C77" s="155">
        <f t="shared" si="2"/>
        <v>79736.781740534119</v>
      </c>
      <c r="D77" s="155">
        <f t="shared" si="5"/>
        <v>285.72346790358063</v>
      </c>
      <c r="E77" s="155">
        <f t="shared" si="0"/>
        <v>1150.7943129474561</v>
      </c>
      <c r="F77" s="155">
        <f t="shared" si="3"/>
        <v>1436.5177808510366</v>
      </c>
      <c r="G77" s="155">
        <f t="shared" si="4"/>
        <v>78585.98742758666</v>
      </c>
    </row>
    <row r="78" spans="1:7" x14ac:dyDescent="0.3">
      <c r="A78" s="153">
        <f>IF(A77="","",IF(SUM(A77)+1&lt;=C7,SUM(A77)+1,""))</f>
        <v>60</v>
      </c>
      <c r="B78" s="157">
        <f t="shared" si="1"/>
        <v>44927</v>
      </c>
      <c r="C78" s="155">
        <f t="shared" si="2"/>
        <v>78585.98742758666</v>
      </c>
      <c r="D78" s="155">
        <f t="shared" si="5"/>
        <v>281.59978828218561</v>
      </c>
      <c r="E78" s="155">
        <f t="shared" si="0"/>
        <v>1154.9179925688511</v>
      </c>
      <c r="F78" s="155">
        <f t="shared" si="3"/>
        <v>1436.5177808510366</v>
      </c>
      <c r="G78" s="155">
        <f t="shared" si="4"/>
        <v>77431.069435017809</v>
      </c>
    </row>
    <row r="79" spans="1:7" x14ac:dyDescent="0.3">
      <c r="A79" s="153">
        <f>IF(A78="","",IF(SUM(A78)+1&lt;=C7,SUM(A78)+1,""))</f>
        <v>61</v>
      </c>
      <c r="B79" s="157">
        <f t="shared" si="1"/>
        <v>44958</v>
      </c>
      <c r="C79" s="155">
        <f t="shared" si="2"/>
        <v>77431.069435017809</v>
      </c>
      <c r="D79" s="155">
        <f t="shared" si="5"/>
        <v>277.46133214214723</v>
      </c>
      <c r="E79" s="155">
        <f t="shared" si="0"/>
        <v>1159.0564487088893</v>
      </c>
      <c r="F79" s="155">
        <f t="shared" si="3"/>
        <v>1436.5177808510366</v>
      </c>
      <c r="G79" s="155">
        <f t="shared" si="4"/>
        <v>76272.012986308924</v>
      </c>
    </row>
    <row r="80" spans="1:7" x14ac:dyDescent="0.3">
      <c r="A80" s="153">
        <f>IF(A79="","",IF(SUM(A79)+1&lt;=C7,SUM(A79)+1,""))</f>
        <v>62</v>
      </c>
      <c r="B80" s="157">
        <f t="shared" si="1"/>
        <v>44986</v>
      </c>
      <c r="C80" s="155">
        <f t="shared" si="2"/>
        <v>76272.012986308924</v>
      </c>
      <c r="D80" s="155">
        <f t="shared" si="5"/>
        <v>273.30804653427367</v>
      </c>
      <c r="E80" s="155">
        <f t="shared" si="0"/>
        <v>1163.2097343167629</v>
      </c>
      <c r="F80" s="155">
        <f t="shared" si="3"/>
        <v>1436.5177808510366</v>
      </c>
      <c r="G80" s="155">
        <f t="shared" si="4"/>
        <v>75108.803251992154</v>
      </c>
    </row>
    <row r="81" spans="1:7" x14ac:dyDescent="0.3">
      <c r="A81" s="153">
        <f>IF(A80="","",IF(SUM(A80)+1&lt;=C7,SUM(A80)+1,""))</f>
        <v>63</v>
      </c>
      <c r="B81" s="157">
        <f t="shared" si="1"/>
        <v>45017</v>
      </c>
      <c r="C81" s="155">
        <f t="shared" si="2"/>
        <v>75108.803251992154</v>
      </c>
      <c r="D81" s="155">
        <f t="shared" si="5"/>
        <v>269.13987831963863</v>
      </c>
      <c r="E81" s="155">
        <f t="shared" si="0"/>
        <v>1167.3779025313979</v>
      </c>
      <c r="F81" s="155">
        <f t="shared" si="3"/>
        <v>1436.5177808510366</v>
      </c>
      <c r="G81" s="155">
        <f t="shared" si="4"/>
        <v>73941.425349460755</v>
      </c>
    </row>
    <row r="82" spans="1:7" x14ac:dyDescent="0.3">
      <c r="A82" s="153">
        <f>IF(A81="","",IF(SUM(A81)+1&lt;=C7,SUM(A81)+1,""))</f>
        <v>64</v>
      </c>
      <c r="B82" s="157">
        <f t="shared" si="1"/>
        <v>45047</v>
      </c>
      <c r="C82" s="155">
        <f t="shared" si="2"/>
        <v>73941.425349460755</v>
      </c>
      <c r="D82" s="155">
        <f t="shared" si="5"/>
        <v>264.95677416890118</v>
      </c>
      <c r="E82" s="155">
        <f t="shared" si="0"/>
        <v>1171.5610066821355</v>
      </c>
      <c r="F82" s="155">
        <f t="shared" si="3"/>
        <v>1436.5177808510366</v>
      </c>
      <c r="G82" s="155">
        <f t="shared" si="4"/>
        <v>72769.864342778616</v>
      </c>
    </row>
    <row r="83" spans="1:7" x14ac:dyDescent="0.3">
      <c r="A83" s="153">
        <f>IF(A82="","",IF(SUM(A82)+1&lt;=C7,SUM(A82)+1,""))</f>
        <v>65</v>
      </c>
      <c r="B83" s="157">
        <f t="shared" si="1"/>
        <v>45078</v>
      </c>
      <c r="C83" s="155">
        <f t="shared" si="2"/>
        <v>72769.864342778616</v>
      </c>
      <c r="D83" s="155">
        <f t="shared" si="5"/>
        <v>260.75868056162346</v>
      </c>
      <c r="E83" s="155">
        <f t="shared" si="0"/>
        <v>1175.7591002894133</v>
      </c>
      <c r="F83" s="155">
        <f t="shared" si="3"/>
        <v>1436.5177808510366</v>
      </c>
      <c r="G83" s="155">
        <f t="shared" si="4"/>
        <v>71594.105242489197</v>
      </c>
    </row>
    <row r="84" spans="1:7" x14ac:dyDescent="0.3">
      <c r="A84" s="153">
        <f>IF(A83="","",IF(SUM(A83)+1&lt;=C7,SUM(A83)+1,""))</f>
        <v>66</v>
      </c>
      <c r="B84" s="157">
        <f t="shared" si="1"/>
        <v>45108</v>
      </c>
      <c r="C84" s="155">
        <f t="shared" si="2"/>
        <v>71594.105242489197</v>
      </c>
      <c r="D84" s="155">
        <f t="shared" si="5"/>
        <v>256.5455437855864</v>
      </c>
      <c r="E84" s="155">
        <f t="shared" ref="E84:E137" si="6">IF(A84="","",PPMT($C$15/12,A84,$C$7,-$C$13,$C$14,0))</f>
        <v>1179.9722370654501</v>
      </c>
      <c r="F84" s="155">
        <f t="shared" si="3"/>
        <v>1436.5177808510366</v>
      </c>
      <c r="G84" s="155">
        <f t="shared" si="4"/>
        <v>70414.133005423748</v>
      </c>
    </row>
    <row r="85" spans="1:7" x14ac:dyDescent="0.3">
      <c r="A85" s="153">
        <f>IF(A84="","",IF(SUM(A84)+1&lt;=C7,SUM(A84)+1,""))</f>
        <v>67</v>
      </c>
      <c r="B85" s="157">
        <f t="shared" ref="B85:B138" si="7">IF(A85="","",EDATE(B84,1))</f>
        <v>45139</v>
      </c>
      <c r="C85" s="155">
        <f t="shared" ref="C85:C138" si="8">IF(A85="","",G84)</f>
        <v>70414.133005423748</v>
      </c>
      <c r="D85" s="155">
        <f t="shared" si="5"/>
        <v>252.31730993610194</v>
      </c>
      <c r="E85" s="155">
        <f t="shared" si="6"/>
        <v>1184.2004709149346</v>
      </c>
      <c r="F85" s="155">
        <f t="shared" ref="F85:F138" si="9">IF(A85="","",SUM(D85:E85))</f>
        <v>1436.5177808510366</v>
      </c>
      <c r="G85" s="155">
        <f t="shared" ref="G85:G138" si="10">IF(A85="","",SUM(C85)-SUM(E85))</f>
        <v>69229.932534508815</v>
      </c>
    </row>
    <row r="86" spans="1:7" x14ac:dyDescent="0.3">
      <c r="A86" s="153">
        <f>IF(A85="","",IF(SUM(A85)+1&lt;=C7,SUM(A85)+1,""))</f>
        <v>68</v>
      </c>
      <c r="B86" s="157">
        <f t="shared" si="7"/>
        <v>45170</v>
      </c>
      <c r="C86" s="155">
        <f t="shared" si="8"/>
        <v>69229.932534508815</v>
      </c>
      <c r="D86" s="155">
        <f t="shared" ref="D86:D137" si="11">IF(A86="","",IPMT($C$15/12,A86,$C$7,-$C$13,$C$14,0))</f>
        <v>248.07392491532332</v>
      </c>
      <c r="E86" s="155">
        <f t="shared" si="6"/>
        <v>1188.4438559357134</v>
      </c>
      <c r="F86" s="155">
        <f t="shared" si="9"/>
        <v>1436.5177808510366</v>
      </c>
      <c r="G86" s="155">
        <f t="shared" si="10"/>
        <v>68041.488678573107</v>
      </c>
    </row>
    <row r="87" spans="1:7" x14ac:dyDescent="0.3">
      <c r="A87" s="153">
        <f>IF(A86="","",IF(SUM(A86)+1&lt;=C7,SUM(A86)+1,""))</f>
        <v>69</v>
      </c>
      <c r="B87" s="157">
        <f t="shared" si="7"/>
        <v>45200</v>
      </c>
      <c r="C87" s="155">
        <f t="shared" si="8"/>
        <v>68041.488678573107</v>
      </c>
      <c r="D87" s="155">
        <f t="shared" si="11"/>
        <v>243.81533443155371</v>
      </c>
      <c r="E87" s="155">
        <f t="shared" si="6"/>
        <v>1192.7024464194831</v>
      </c>
      <c r="F87" s="155">
        <f t="shared" si="9"/>
        <v>1436.5177808510368</v>
      </c>
      <c r="G87" s="155">
        <f t="shared" si="10"/>
        <v>66848.786232153623</v>
      </c>
    </row>
    <row r="88" spans="1:7" x14ac:dyDescent="0.3">
      <c r="A88" s="153">
        <f>IF(A87="","",IF(SUM(A87)+1&lt;=C7,SUM(A87)+1,""))</f>
        <v>70</v>
      </c>
      <c r="B88" s="157">
        <f t="shared" si="7"/>
        <v>45231</v>
      </c>
      <c r="C88" s="155">
        <f t="shared" si="8"/>
        <v>66848.786232153623</v>
      </c>
      <c r="D88" s="155">
        <f t="shared" si="11"/>
        <v>239.54148399855055</v>
      </c>
      <c r="E88" s="155">
        <f t="shared" si="6"/>
        <v>1196.976296852486</v>
      </c>
      <c r="F88" s="155">
        <f t="shared" si="9"/>
        <v>1436.5177808510366</v>
      </c>
      <c r="G88" s="155">
        <f t="shared" si="10"/>
        <v>65651.809935301135</v>
      </c>
    </row>
    <row r="89" spans="1:7" x14ac:dyDescent="0.3">
      <c r="A89" s="153">
        <f>IF(A88="","",IF(SUM(A88)+1&lt;=C7,SUM(A88)+1,""))</f>
        <v>71</v>
      </c>
      <c r="B89" s="157">
        <f t="shared" si="7"/>
        <v>45261</v>
      </c>
      <c r="C89" s="155">
        <f t="shared" si="8"/>
        <v>65651.809935301135</v>
      </c>
      <c r="D89" s="155">
        <f t="shared" si="11"/>
        <v>235.25231893482919</v>
      </c>
      <c r="E89" s="155">
        <f t="shared" si="6"/>
        <v>1201.2654619162076</v>
      </c>
      <c r="F89" s="155">
        <f t="shared" si="9"/>
        <v>1436.5177808510368</v>
      </c>
      <c r="G89" s="155">
        <f t="shared" si="10"/>
        <v>64450.544473384929</v>
      </c>
    </row>
    <row r="90" spans="1:7" x14ac:dyDescent="0.3">
      <c r="A90" s="153">
        <f>IF(A89="","",IF(SUM(A89)+1&lt;=C7,SUM(A89)+1,""))</f>
        <v>72</v>
      </c>
      <c r="B90" s="157">
        <f t="shared" si="7"/>
        <v>45292</v>
      </c>
      <c r="C90" s="155">
        <f t="shared" si="8"/>
        <v>64450.544473384929</v>
      </c>
      <c r="D90" s="155">
        <f t="shared" si="11"/>
        <v>230.94778436296278</v>
      </c>
      <c r="E90" s="155">
        <f t="shared" si="6"/>
        <v>1205.5699964880739</v>
      </c>
      <c r="F90" s="155">
        <f t="shared" si="9"/>
        <v>1436.5177808510366</v>
      </c>
      <c r="G90" s="155">
        <f t="shared" si="10"/>
        <v>63244.974476896852</v>
      </c>
    </row>
    <row r="91" spans="1:7" x14ac:dyDescent="0.3">
      <c r="A91" s="153">
        <f>IF(A90="","",IF(SUM(A90)+1&lt;=C7,SUM(A90)+1,""))</f>
        <v>73</v>
      </c>
      <c r="B91" s="157">
        <f t="shared" si="7"/>
        <v>45323</v>
      </c>
      <c r="C91" s="155">
        <f t="shared" si="8"/>
        <v>63244.974476896852</v>
      </c>
      <c r="D91" s="155">
        <f t="shared" si="11"/>
        <v>226.62782520888052</v>
      </c>
      <c r="E91" s="155">
        <f t="shared" si="6"/>
        <v>1209.8899556421563</v>
      </c>
      <c r="F91" s="155">
        <f t="shared" si="9"/>
        <v>1436.5177808510368</v>
      </c>
      <c r="G91" s="155">
        <f t="shared" si="10"/>
        <v>62035.084521254699</v>
      </c>
    </row>
    <row r="92" spans="1:7" x14ac:dyDescent="0.3">
      <c r="A92" s="153">
        <f>IF(A91="","",IF(SUM(A91)+1&lt;=C7,SUM(A91)+1,""))</f>
        <v>74</v>
      </c>
      <c r="B92" s="157">
        <f t="shared" si="7"/>
        <v>45352</v>
      </c>
      <c r="C92" s="155">
        <f t="shared" si="8"/>
        <v>62035.084521254699</v>
      </c>
      <c r="D92" s="155">
        <f t="shared" si="11"/>
        <v>222.29238620116271</v>
      </c>
      <c r="E92" s="155">
        <f t="shared" si="6"/>
        <v>1214.225394649874</v>
      </c>
      <c r="F92" s="155">
        <f t="shared" si="9"/>
        <v>1436.5177808510368</v>
      </c>
      <c r="G92" s="155">
        <f t="shared" si="10"/>
        <v>60820.859126604824</v>
      </c>
    </row>
    <row r="93" spans="1:7" x14ac:dyDescent="0.3">
      <c r="A93" s="153">
        <f>IF(A92="","",IF(SUM(A92)+1&lt;=C7,SUM(A92)+1,""))</f>
        <v>75</v>
      </c>
      <c r="B93" s="157">
        <f t="shared" si="7"/>
        <v>45383</v>
      </c>
      <c r="C93" s="155">
        <f t="shared" si="8"/>
        <v>60820.859126604824</v>
      </c>
      <c r="D93" s="155">
        <f t="shared" si="11"/>
        <v>217.94141187033404</v>
      </c>
      <c r="E93" s="155">
        <f t="shared" si="6"/>
        <v>1218.5763689807027</v>
      </c>
      <c r="F93" s="155">
        <f t="shared" si="9"/>
        <v>1436.5177808510366</v>
      </c>
      <c r="G93" s="155">
        <f t="shared" si="10"/>
        <v>59602.282757624125</v>
      </c>
    </row>
    <row r="94" spans="1:7" x14ac:dyDescent="0.3">
      <c r="A94" s="153">
        <f>IF(A93="","",IF(SUM(A93)+1&lt;=C7,SUM(A93)+1,""))</f>
        <v>76</v>
      </c>
      <c r="B94" s="157">
        <f t="shared" si="7"/>
        <v>45413</v>
      </c>
      <c r="C94" s="155">
        <f t="shared" si="8"/>
        <v>59602.282757624125</v>
      </c>
      <c r="D94" s="155">
        <f t="shared" si="11"/>
        <v>213.5748465481532</v>
      </c>
      <c r="E94" s="155">
        <f t="shared" si="6"/>
        <v>1222.9429343028835</v>
      </c>
      <c r="F94" s="155">
        <f t="shared" si="9"/>
        <v>1436.5177808510366</v>
      </c>
      <c r="G94" s="155">
        <f t="shared" si="10"/>
        <v>58379.339823321243</v>
      </c>
    </row>
    <row r="95" spans="1:7" x14ac:dyDescent="0.3">
      <c r="A95" s="153">
        <f>IF(A94="","",IF(SUM(A94)+1&lt;=C7,SUM(A94)+1,""))</f>
        <v>77</v>
      </c>
      <c r="B95" s="157">
        <f t="shared" si="7"/>
        <v>45444</v>
      </c>
      <c r="C95" s="155">
        <f t="shared" si="8"/>
        <v>58379.339823321243</v>
      </c>
      <c r="D95" s="155">
        <f t="shared" si="11"/>
        <v>209.19263436690119</v>
      </c>
      <c r="E95" s="155">
        <f t="shared" si="6"/>
        <v>1227.3251464841355</v>
      </c>
      <c r="F95" s="155">
        <f t="shared" si="9"/>
        <v>1436.5177808510366</v>
      </c>
      <c r="G95" s="155">
        <f t="shared" si="10"/>
        <v>57152.014676837105</v>
      </c>
    </row>
    <row r="96" spans="1:7" x14ac:dyDescent="0.3">
      <c r="A96" s="153">
        <f>IF(A95="","",IF(SUM(A95)+1&lt;=C7,SUM(A95)+1,""))</f>
        <v>78</v>
      </c>
      <c r="B96" s="157">
        <f t="shared" si="7"/>
        <v>45474</v>
      </c>
      <c r="C96" s="155">
        <f t="shared" si="8"/>
        <v>57152.014676837105</v>
      </c>
      <c r="D96" s="155">
        <f t="shared" si="11"/>
        <v>204.79471925866636</v>
      </c>
      <c r="E96" s="155">
        <f t="shared" si="6"/>
        <v>1231.7230615923704</v>
      </c>
      <c r="F96" s="155">
        <f t="shared" si="9"/>
        <v>1436.5177808510368</v>
      </c>
      <c r="G96" s="155">
        <f t="shared" si="10"/>
        <v>55920.291615244736</v>
      </c>
    </row>
    <row r="97" spans="1:7" x14ac:dyDescent="0.3">
      <c r="A97" s="153">
        <f>IF(A96="","",IF(SUM(A96)+1&lt;=C7,SUM(A96)+1,""))</f>
        <v>79</v>
      </c>
      <c r="B97" s="157">
        <f t="shared" si="7"/>
        <v>45505</v>
      </c>
      <c r="C97" s="155">
        <f t="shared" si="8"/>
        <v>55920.291615244736</v>
      </c>
      <c r="D97" s="155">
        <f t="shared" si="11"/>
        <v>200.38104495462707</v>
      </c>
      <c r="E97" s="155">
        <f t="shared" si="6"/>
        <v>1236.1367358964096</v>
      </c>
      <c r="F97" s="155">
        <f t="shared" si="9"/>
        <v>1436.5177808510366</v>
      </c>
      <c r="G97" s="155">
        <f t="shared" si="10"/>
        <v>54684.154879348323</v>
      </c>
    </row>
    <row r="98" spans="1:7" x14ac:dyDescent="0.3">
      <c r="A98" s="153">
        <f>IF(A97="","",IF(SUM(A97)+1&lt;=C7,SUM(A97)+1,""))</f>
        <v>80</v>
      </c>
      <c r="B98" s="157">
        <f t="shared" si="7"/>
        <v>45536</v>
      </c>
      <c r="C98" s="155">
        <f t="shared" si="8"/>
        <v>54684.154879348323</v>
      </c>
      <c r="D98" s="155">
        <f t="shared" si="11"/>
        <v>195.95155498433161</v>
      </c>
      <c r="E98" s="155">
        <f t="shared" si="6"/>
        <v>1240.5662258667051</v>
      </c>
      <c r="F98" s="155">
        <f t="shared" si="9"/>
        <v>1436.5177808510366</v>
      </c>
      <c r="G98" s="155">
        <f t="shared" si="10"/>
        <v>53443.588653481616</v>
      </c>
    </row>
    <row r="99" spans="1:7" x14ac:dyDescent="0.3">
      <c r="A99" s="153">
        <f>IF(A98="","",IF(SUM(A98)+1&lt;=C7,SUM(A98)+1,""))</f>
        <v>81</v>
      </c>
      <c r="B99" s="157">
        <f t="shared" si="7"/>
        <v>45566</v>
      </c>
      <c r="C99" s="155">
        <f t="shared" si="8"/>
        <v>53443.588653481616</v>
      </c>
      <c r="D99" s="155">
        <f t="shared" si="11"/>
        <v>191.50619267497586</v>
      </c>
      <c r="E99" s="155">
        <f t="shared" si="6"/>
        <v>1245.011588176061</v>
      </c>
      <c r="F99" s="155">
        <f t="shared" si="9"/>
        <v>1436.5177808510368</v>
      </c>
      <c r="G99" s="155">
        <f t="shared" si="10"/>
        <v>52198.577065305559</v>
      </c>
    </row>
    <row r="100" spans="1:7" x14ac:dyDescent="0.3">
      <c r="A100" s="153">
        <f>IF(A99="","",IF(SUM(A99)+1&lt;=C7,SUM(A99)+1,""))</f>
        <v>82</v>
      </c>
      <c r="B100" s="157">
        <f t="shared" si="7"/>
        <v>45597</v>
      </c>
      <c r="C100" s="155">
        <f t="shared" si="8"/>
        <v>52198.577065305559</v>
      </c>
      <c r="D100" s="155">
        <f t="shared" si="11"/>
        <v>187.0449011506783</v>
      </c>
      <c r="E100" s="155">
        <f t="shared" si="6"/>
        <v>1249.4728797003584</v>
      </c>
      <c r="F100" s="155">
        <f t="shared" si="9"/>
        <v>1436.5177808510366</v>
      </c>
      <c r="G100" s="155">
        <f t="shared" si="10"/>
        <v>50949.104185605203</v>
      </c>
    </row>
    <row r="101" spans="1:7" x14ac:dyDescent="0.3">
      <c r="A101" s="153">
        <f>IF(A100="","",IF(SUM(A100)+1&lt;=C7,SUM(A100)+1,""))</f>
        <v>83</v>
      </c>
      <c r="B101" s="157">
        <f t="shared" si="7"/>
        <v>45627</v>
      </c>
      <c r="C101" s="155">
        <f t="shared" si="8"/>
        <v>50949.104185605203</v>
      </c>
      <c r="D101" s="155">
        <f t="shared" si="11"/>
        <v>182.56762333175203</v>
      </c>
      <c r="E101" s="155">
        <f t="shared" si="6"/>
        <v>1253.9501575192849</v>
      </c>
      <c r="F101" s="155">
        <f t="shared" si="9"/>
        <v>1436.5177808510368</v>
      </c>
      <c r="G101" s="155">
        <f t="shared" si="10"/>
        <v>49695.154028085919</v>
      </c>
    </row>
    <row r="102" spans="1:7" x14ac:dyDescent="0.3">
      <c r="A102" s="153">
        <f>IF(A101="","",IF(SUM(A101)+1&lt;=C7,SUM(A101)+1,""))</f>
        <v>84</v>
      </c>
      <c r="B102" s="157">
        <f t="shared" si="7"/>
        <v>45658</v>
      </c>
      <c r="C102" s="155">
        <f t="shared" si="8"/>
        <v>49695.154028085919</v>
      </c>
      <c r="D102" s="155">
        <f t="shared" si="11"/>
        <v>178.07430193397462</v>
      </c>
      <c r="E102" s="155">
        <f t="shared" si="6"/>
        <v>1258.4434789170618</v>
      </c>
      <c r="F102" s="155">
        <f t="shared" si="9"/>
        <v>1436.5177808510364</v>
      </c>
      <c r="G102" s="155">
        <f t="shared" si="10"/>
        <v>48436.710549168856</v>
      </c>
    </row>
    <row r="103" spans="1:7" x14ac:dyDescent="0.3">
      <c r="A103" s="153">
        <f>IF(A102="","",IF(SUM(A102)+1&lt;=C7,SUM(A102)+1,""))</f>
        <v>85</v>
      </c>
      <c r="B103" s="157">
        <f t="shared" si="7"/>
        <v>45689</v>
      </c>
      <c r="C103" s="155">
        <f t="shared" si="8"/>
        <v>48436.710549168856</v>
      </c>
      <c r="D103" s="155">
        <f t="shared" si="11"/>
        <v>173.56487946785515</v>
      </c>
      <c r="E103" s="155">
        <f t="shared" si="6"/>
        <v>1262.9529013831816</v>
      </c>
      <c r="F103" s="155">
        <f t="shared" si="9"/>
        <v>1436.5177808510368</v>
      </c>
      <c r="G103" s="155">
        <f t="shared" si="10"/>
        <v>47173.757647785678</v>
      </c>
    </row>
    <row r="104" spans="1:7" x14ac:dyDescent="0.3">
      <c r="A104" s="153">
        <f>IF(A103="","",IF(SUM(A103)+1&lt;=C7,SUM(A103)+1,""))</f>
        <v>86</v>
      </c>
      <c r="B104" s="157">
        <f t="shared" si="7"/>
        <v>45717</v>
      </c>
      <c r="C104" s="155">
        <f t="shared" si="8"/>
        <v>47173.757647785678</v>
      </c>
      <c r="D104" s="155">
        <f t="shared" si="11"/>
        <v>169.03929823789875</v>
      </c>
      <c r="E104" s="155">
        <f t="shared" si="6"/>
        <v>1267.4784826131379</v>
      </c>
      <c r="F104" s="155">
        <f t="shared" si="9"/>
        <v>1436.5177808510366</v>
      </c>
      <c r="G104" s="155">
        <f t="shared" si="10"/>
        <v>45906.279165172542</v>
      </c>
    </row>
    <row r="105" spans="1:7" x14ac:dyDescent="0.3">
      <c r="A105" s="153">
        <f>IF(A104="","",IF(SUM(A104)+1&lt;=C7,SUM(A104)+1,""))</f>
        <v>87</v>
      </c>
      <c r="B105" s="157">
        <f t="shared" si="7"/>
        <v>45748</v>
      </c>
      <c r="C105" s="155">
        <f t="shared" si="8"/>
        <v>45906.279165172542</v>
      </c>
      <c r="D105" s="155">
        <f t="shared" si="11"/>
        <v>164.49750034186837</v>
      </c>
      <c r="E105" s="155">
        <f t="shared" si="6"/>
        <v>1272.0202805091683</v>
      </c>
      <c r="F105" s="155">
        <f t="shared" si="9"/>
        <v>1436.5177808510366</v>
      </c>
      <c r="G105" s="155">
        <f t="shared" si="10"/>
        <v>44634.258884663373</v>
      </c>
    </row>
    <row r="106" spans="1:7" x14ac:dyDescent="0.3">
      <c r="A106" s="153">
        <f>IF(A105="","",IF(SUM(A105)+1&lt;=C7,SUM(A105)+1,""))</f>
        <v>88</v>
      </c>
      <c r="B106" s="157">
        <f t="shared" si="7"/>
        <v>45778</v>
      </c>
      <c r="C106" s="155">
        <f t="shared" si="8"/>
        <v>44634.258884663373</v>
      </c>
      <c r="D106" s="155">
        <f t="shared" si="11"/>
        <v>159.93942767004381</v>
      </c>
      <c r="E106" s="155">
        <f t="shared" si="6"/>
        <v>1276.578353180993</v>
      </c>
      <c r="F106" s="155">
        <f t="shared" si="9"/>
        <v>1436.5177808510368</v>
      </c>
      <c r="G106" s="155">
        <f t="shared" si="10"/>
        <v>43357.68053148238</v>
      </c>
    </row>
    <row r="107" spans="1:7" x14ac:dyDescent="0.3">
      <c r="A107" s="153">
        <f>IF(A106="","",IF(SUM(A106)+1&lt;=C7,SUM(A106)+1,""))</f>
        <v>89</v>
      </c>
      <c r="B107" s="157">
        <f t="shared" si="7"/>
        <v>45809</v>
      </c>
      <c r="C107" s="155">
        <f t="shared" si="8"/>
        <v>43357.68053148238</v>
      </c>
      <c r="D107" s="155">
        <f t="shared" si="11"/>
        <v>155.3650219044786</v>
      </c>
      <c r="E107" s="155">
        <f t="shared" si="6"/>
        <v>1281.1527589465579</v>
      </c>
      <c r="F107" s="155">
        <f t="shared" si="9"/>
        <v>1436.5177808510366</v>
      </c>
      <c r="G107" s="155">
        <f t="shared" si="10"/>
        <v>42076.527772535825</v>
      </c>
    </row>
    <row r="108" spans="1:7" x14ac:dyDescent="0.3">
      <c r="A108" s="153">
        <f>IF(A107="","",IF(SUM(A107)+1&lt;=C7,SUM(A107)+1,""))</f>
        <v>90</v>
      </c>
      <c r="B108" s="157">
        <f t="shared" si="7"/>
        <v>45839</v>
      </c>
      <c r="C108" s="155">
        <f t="shared" si="8"/>
        <v>42076.527772535825</v>
      </c>
      <c r="D108" s="155">
        <f t="shared" si="11"/>
        <v>150.77422451825342</v>
      </c>
      <c r="E108" s="155">
        <f t="shared" si="6"/>
        <v>1285.7435563327831</v>
      </c>
      <c r="F108" s="155">
        <f t="shared" si="9"/>
        <v>1436.5177808510366</v>
      </c>
      <c r="G108" s="155">
        <f t="shared" si="10"/>
        <v>40790.784216203043</v>
      </c>
    </row>
    <row r="109" spans="1:7" x14ac:dyDescent="0.3">
      <c r="A109" s="153">
        <f>IF(A108="","",IF(SUM(A108)+1&lt;=C7,SUM(A108)+1,""))</f>
        <v>91</v>
      </c>
      <c r="B109" s="157">
        <f t="shared" si="7"/>
        <v>45870</v>
      </c>
      <c r="C109" s="155">
        <f t="shared" si="8"/>
        <v>40790.784216203043</v>
      </c>
      <c r="D109" s="155">
        <f t="shared" si="11"/>
        <v>146.16697677472766</v>
      </c>
      <c r="E109" s="155">
        <f t="shared" si="6"/>
        <v>1290.350804076309</v>
      </c>
      <c r="F109" s="155">
        <f t="shared" si="9"/>
        <v>1436.5177808510366</v>
      </c>
      <c r="G109" s="155">
        <f t="shared" si="10"/>
        <v>39500.433412126731</v>
      </c>
    </row>
    <row r="110" spans="1:7" x14ac:dyDescent="0.3">
      <c r="A110" s="153">
        <f>IF(A109="","",IF(SUM(A109)+1&lt;=C7,SUM(A109)+1,""))</f>
        <v>92</v>
      </c>
      <c r="B110" s="157">
        <f t="shared" si="7"/>
        <v>45901</v>
      </c>
      <c r="C110" s="155">
        <f t="shared" si="8"/>
        <v>39500.433412126731</v>
      </c>
      <c r="D110" s="155">
        <f t="shared" si="11"/>
        <v>141.54321972678753</v>
      </c>
      <c r="E110" s="155">
        <f t="shared" si="6"/>
        <v>1294.9745611242492</v>
      </c>
      <c r="F110" s="155">
        <f t="shared" si="9"/>
        <v>1436.5177808510368</v>
      </c>
      <c r="G110" s="155">
        <f t="shared" si="10"/>
        <v>38205.458851002484</v>
      </c>
    </row>
    <row r="111" spans="1:7" x14ac:dyDescent="0.3">
      <c r="A111" s="153">
        <f>IF(A110="","",IF(SUM(A110)+1&lt;=C7,SUM(A110)+1,""))</f>
        <v>93</v>
      </c>
      <c r="B111" s="157">
        <f t="shared" si="7"/>
        <v>45931</v>
      </c>
      <c r="C111" s="155">
        <f t="shared" si="8"/>
        <v>38205.458851002484</v>
      </c>
      <c r="D111" s="155">
        <f t="shared" si="11"/>
        <v>136.90289421609231</v>
      </c>
      <c r="E111" s="155">
        <f t="shared" si="6"/>
        <v>1299.6148866349445</v>
      </c>
      <c r="F111" s="155">
        <f t="shared" si="9"/>
        <v>1436.5177808510368</v>
      </c>
      <c r="G111" s="155">
        <f t="shared" si="10"/>
        <v>36905.843964367537</v>
      </c>
    </row>
    <row r="112" spans="1:7" x14ac:dyDescent="0.3">
      <c r="A112" s="153">
        <f>IF(A111="","",IF(SUM(A111)+1&lt;=C7,SUM(A111)+1,""))</f>
        <v>94</v>
      </c>
      <c r="B112" s="157">
        <f t="shared" si="7"/>
        <v>45962</v>
      </c>
      <c r="C112" s="155">
        <f t="shared" si="8"/>
        <v>36905.843964367537</v>
      </c>
      <c r="D112" s="155">
        <f t="shared" si="11"/>
        <v>132.24594087231708</v>
      </c>
      <c r="E112" s="155">
        <f t="shared" si="6"/>
        <v>1304.2718399787195</v>
      </c>
      <c r="F112" s="155">
        <f t="shared" si="9"/>
        <v>1436.5177808510366</v>
      </c>
      <c r="G112" s="155">
        <f t="shared" si="10"/>
        <v>35601.572124388818</v>
      </c>
    </row>
    <row r="113" spans="1:7" x14ac:dyDescent="0.3">
      <c r="A113" s="153">
        <f>IF(A112="","",IF(SUM(A112)+1&lt;=C7,SUM(A112)+1,""))</f>
        <v>95</v>
      </c>
      <c r="B113" s="157">
        <f t="shared" si="7"/>
        <v>45992</v>
      </c>
      <c r="C113" s="155">
        <f t="shared" si="8"/>
        <v>35601.572124388818</v>
      </c>
      <c r="D113" s="155">
        <f t="shared" si="11"/>
        <v>127.57230011239335</v>
      </c>
      <c r="E113" s="155">
        <f t="shared" si="6"/>
        <v>1308.9454807386435</v>
      </c>
      <c r="F113" s="155">
        <f t="shared" si="9"/>
        <v>1436.5177808510368</v>
      </c>
      <c r="G113" s="155">
        <f t="shared" si="10"/>
        <v>34292.626643650176</v>
      </c>
    </row>
    <row r="114" spans="1:7" x14ac:dyDescent="0.3">
      <c r="A114" s="153">
        <f>IF(A113="","",IF(SUM(A113)+1&lt;=C7,SUM(A113)+1,""))</f>
        <v>96</v>
      </c>
      <c r="B114" s="157">
        <f t="shared" si="7"/>
        <v>46023</v>
      </c>
      <c r="C114" s="155">
        <f t="shared" si="8"/>
        <v>34292.626643650176</v>
      </c>
      <c r="D114" s="155">
        <f t="shared" si="11"/>
        <v>122.88191213974653</v>
      </c>
      <c r="E114" s="155">
        <f t="shared" si="6"/>
        <v>1313.6358687112902</v>
      </c>
      <c r="F114" s="155">
        <f t="shared" si="9"/>
        <v>1436.5177808510366</v>
      </c>
      <c r="G114" s="155">
        <f t="shared" si="10"/>
        <v>32978.990774938888</v>
      </c>
    </row>
    <row r="115" spans="1:7" x14ac:dyDescent="0.3">
      <c r="A115" s="153">
        <f>IF(A114="","",IF(SUM(A114)+1&lt;=C7,SUM(A114)+1,""))</f>
        <v>97</v>
      </c>
      <c r="B115" s="157">
        <f t="shared" si="7"/>
        <v>46054</v>
      </c>
      <c r="C115" s="155">
        <f t="shared" si="8"/>
        <v>32978.990774938888</v>
      </c>
      <c r="D115" s="155">
        <f t="shared" si="11"/>
        <v>118.17471694353108</v>
      </c>
      <c r="E115" s="155">
        <f t="shared" si="6"/>
        <v>1318.3430639075057</v>
      </c>
      <c r="F115" s="155">
        <f t="shared" si="9"/>
        <v>1436.5177808510368</v>
      </c>
      <c r="G115" s="155">
        <f t="shared" si="10"/>
        <v>31660.647711031383</v>
      </c>
    </row>
    <row r="116" spans="1:7" x14ac:dyDescent="0.3">
      <c r="A116" s="153">
        <f>IF(A115="","",IF(SUM(A115)+1&lt;=C7,SUM(A115)+1,""))</f>
        <v>98</v>
      </c>
      <c r="B116" s="157">
        <f t="shared" si="7"/>
        <v>46082</v>
      </c>
      <c r="C116" s="155">
        <f t="shared" si="8"/>
        <v>31660.647711031383</v>
      </c>
      <c r="D116" s="155">
        <f t="shared" si="11"/>
        <v>113.4506542978625</v>
      </c>
      <c r="E116" s="155">
        <f t="shared" si="6"/>
        <v>1323.0671265531744</v>
      </c>
      <c r="F116" s="155">
        <f t="shared" si="9"/>
        <v>1436.5177808510368</v>
      </c>
      <c r="G116" s="155">
        <f t="shared" si="10"/>
        <v>30337.580584478208</v>
      </c>
    </row>
    <row r="117" spans="1:7" x14ac:dyDescent="0.3">
      <c r="A117" s="153">
        <f>IF(A116="","",IF(SUM(A116)+1&lt;=C7,SUM(A116)+1,""))</f>
        <v>99</v>
      </c>
      <c r="B117" s="157">
        <f t="shared" si="7"/>
        <v>46113</v>
      </c>
      <c r="C117" s="155">
        <f t="shared" si="8"/>
        <v>30337.580584478208</v>
      </c>
      <c r="D117" s="155">
        <f t="shared" si="11"/>
        <v>108.70966376104697</v>
      </c>
      <c r="E117" s="155">
        <f t="shared" si="6"/>
        <v>1327.8081170899898</v>
      </c>
      <c r="F117" s="155">
        <f t="shared" si="9"/>
        <v>1436.5177808510368</v>
      </c>
      <c r="G117" s="155">
        <f t="shared" si="10"/>
        <v>29009.772467388219</v>
      </c>
    </row>
    <row r="118" spans="1:7" x14ac:dyDescent="0.3">
      <c r="A118" s="153">
        <f>IF(A117="","",IF(SUM(A117)+1&lt;=C7,SUM(A117)+1,""))</f>
        <v>100</v>
      </c>
      <c r="B118" s="157">
        <f t="shared" si="7"/>
        <v>46143</v>
      </c>
      <c r="C118" s="155">
        <f t="shared" si="8"/>
        <v>29009.772467388219</v>
      </c>
      <c r="D118" s="155">
        <f t="shared" si="11"/>
        <v>103.95168467480782</v>
      </c>
      <c r="E118" s="155">
        <f t="shared" si="6"/>
        <v>1332.5660961762287</v>
      </c>
      <c r="F118" s="155">
        <f t="shared" si="9"/>
        <v>1436.5177808510366</v>
      </c>
      <c r="G118" s="155">
        <f t="shared" si="10"/>
        <v>27677.206371211989</v>
      </c>
    </row>
    <row r="119" spans="1:7" x14ac:dyDescent="0.3">
      <c r="A119" s="153">
        <f>IF(A118="","",IF(SUM(A118)+1&lt;=C7,SUM(A118)+1,""))</f>
        <v>101</v>
      </c>
      <c r="B119" s="157">
        <f t="shared" si="7"/>
        <v>46174</v>
      </c>
      <c r="C119" s="155">
        <f t="shared" si="8"/>
        <v>27677.206371211989</v>
      </c>
      <c r="D119" s="155">
        <f t="shared" si="11"/>
        <v>99.176656163509662</v>
      </c>
      <c r="E119" s="155">
        <f t="shared" si="6"/>
        <v>1337.3411246875269</v>
      </c>
      <c r="F119" s="155">
        <f t="shared" si="9"/>
        <v>1436.5177808510366</v>
      </c>
      <c r="G119" s="155">
        <f t="shared" si="10"/>
        <v>26339.865246524463</v>
      </c>
    </row>
    <row r="120" spans="1:7" x14ac:dyDescent="0.3">
      <c r="A120" s="153">
        <f>IF(A119="","",IF(SUM(A119)+1&lt;=C7,SUM(A119)+1,""))</f>
        <v>102</v>
      </c>
      <c r="B120" s="157">
        <f t="shared" si="7"/>
        <v>46204</v>
      </c>
      <c r="C120" s="155">
        <f t="shared" si="8"/>
        <v>26339.865246524463</v>
      </c>
      <c r="D120" s="155">
        <f t="shared" si="11"/>
        <v>94.384517133379362</v>
      </c>
      <c r="E120" s="155">
        <f t="shared" si="6"/>
        <v>1342.1332637176572</v>
      </c>
      <c r="F120" s="155">
        <f t="shared" si="9"/>
        <v>1436.5177808510366</v>
      </c>
      <c r="G120" s="155">
        <f t="shared" si="10"/>
        <v>24997.731982806807</v>
      </c>
    </row>
    <row r="121" spans="1:7" x14ac:dyDescent="0.3">
      <c r="A121" s="153">
        <f>IF(A120="","",IF(SUM(A120)+1&lt;=C7,SUM(A120)+1,""))</f>
        <v>103</v>
      </c>
      <c r="B121" s="157">
        <f t="shared" si="7"/>
        <v>46235</v>
      </c>
      <c r="C121" s="155">
        <f t="shared" si="8"/>
        <v>24997.731982806807</v>
      </c>
      <c r="D121" s="155">
        <f t="shared" si="11"/>
        <v>89.575206271724426</v>
      </c>
      <c r="E121" s="155">
        <f t="shared" si="6"/>
        <v>1346.9425745793123</v>
      </c>
      <c r="F121" s="155">
        <f t="shared" si="9"/>
        <v>1436.5177808510368</v>
      </c>
      <c r="G121" s="155">
        <f t="shared" si="10"/>
        <v>23650.789408227494</v>
      </c>
    </row>
    <row r="122" spans="1:7" x14ac:dyDescent="0.3">
      <c r="A122" s="153">
        <f>IF(A121="","",IF(SUM(A121)+1&lt;=C7,SUM(A121)+1,""))</f>
        <v>104</v>
      </c>
      <c r="B122" s="157">
        <f t="shared" si="7"/>
        <v>46266</v>
      </c>
      <c r="C122" s="155">
        <f t="shared" si="8"/>
        <v>23650.789408227494</v>
      </c>
      <c r="D122" s="155">
        <f t="shared" si="11"/>
        <v>84.748662046148581</v>
      </c>
      <c r="E122" s="155">
        <f t="shared" si="6"/>
        <v>1351.7691188048882</v>
      </c>
      <c r="F122" s="155">
        <f t="shared" si="9"/>
        <v>1436.5177808510368</v>
      </c>
      <c r="G122" s="155">
        <f t="shared" si="10"/>
        <v>22299.020289422606</v>
      </c>
    </row>
    <row r="123" spans="1:7" x14ac:dyDescent="0.3">
      <c r="A123" s="153">
        <f>IF(A122="","",IF(SUM(A122)+1&lt;=C7,SUM(A122)+1,""))</f>
        <v>105</v>
      </c>
      <c r="B123" s="157">
        <f t="shared" si="7"/>
        <v>46296</v>
      </c>
      <c r="C123" s="155">
        <f t="shared" si="8"/>
        <v>22299.020289422606</v>
      </c>
      <c r="D123" s="155">
        <f t="shared" si="11"/>
        <v>79.904822703764395</v>
      </c>
      <c r="E123" s="155">
        <f t="shared" si="6"/>
        <v>1356.6129581472724</v>
      </c>
      <c r="F123" s="155">
        <f t="shared" si="9"/>
        <v>1436.5177808510368</v>
      </c>
      <c r="G123" s="155">
        <f t="shared" si="10"/>
        <v>20942.407331275332</v>
      </c>
    </row>
    <row r="124" spans="1:7" x14ac:dyDescent="0.3">
      <c r="A124" s="153">
        <f>IF(A123="","",IF(SUM(A123)+1&lt;=C7,SUM(A123)+1,""))</f>
        <v>106</v>
      </c>
      <c r="B124" s="157">
        <f t="shared" si="7"/>
        <v>46327</v>
      </c>
      <c r="C124" s="155">
        <f t="shared" si="8"/>
        <v>20942.407331275332</v>
      </c>
      <c r="D124" s="155">
        <f t="shared" si="11"/>
        <v>75.043626270403337</v>
      </c>
      <c r="E124" s="155">
        <f t="shared" si="6"/>
        <v>1361.4741545806335</v>
      </c>
      <c r="F124" s="155">
        <f t="shared" si="9"/>
        <v>1436.5177808510368</v>
      </c>
      <c r="G124" s="155">
        <f t="shared" si="10"/>
        <v>19580.9331766947</v>
      </c>
    </row>
    <row r="125" spans="1:7" x14ac:dyDescent="0.3">
      <c r="A125" s="153">
        <f>IF(A124="","",IF(SUM(A124)+1&lt;=C7,SUM(A124)+1,""))</f>
        <v>107</v>
      </c>
      <c r="B125" s="157">
        <f t="shared" si="7"/>
        <v>46357</v>
      </c>
      <c r="C125" s="155">
        <f t="shared" si="8"/>
        <v>19580.9331766947</v>
      </c>
      <c r="D125" s="155">
        <f t="shared" si="11"/>
        <v>70.165010549822725</v>
      </c>
      <c r="E125" s="155">
        <f t="shared" si="6"/>
        <v>1366.3527703012139</v>
      </c>
      <c r="F125" s="155">
        <f t="shared" si="9"/>
        <v>1436.5177808510366</v>
      </c>
      <c r="G125" s="155">
        <f t="shared" si="10"/>
        <v>18214.580406393485</v>
      </c>
    </row>
    <row r="126" spans="1:7" x14ac:dyDescent="0.3">
      <c r="A126" s="153">
        <f>IF(A125="","",IF(SUM(A125)+1&lt;=C7,SUM(A125)+1,""))</f>
        <v>108</v>
      </c>
      <c r="B126" s="157">
        <f t="shared" si="7"/>
        <v>46388</v>
      </c>
      <c r="C126" s="155">
        <f t="shared" si="8"/>
        <v>18214.580406393485</v>
      </c>
      <c r="D126" s="155">
        <f t="shared" si="11"/>
        <v>65.268913122910064</v>
      </c>
      <c r="E126" s="155">
        <f t="shared" si="6"/>
        <v>1371.2488677281267</v>
      </c>
      <c r="F126" s="155">
        <f t="shared" si="9"/>
        <v>1436.5177808510368</v>
      </c>
      <c r="G126" s="155">
        <f t="shared" si="10"/>
        <v>16843.331538665359</v>
      </c>
    </row>
    <row r="127" spans="1:7" x14ac:dyDescent="0.3">
      <c r="A127" s="153">
        <f>IF(A126="","",IF(SUM(A126)+1&lt;=C7,SUM(A126)+1,""))</f>
        <v>109</v>
      </c>
      <c r="B127" s="157">
        <f t="shared" si="7"/>
        <v>46419</v>
      </c>
      <c r="C127" s="155">
        <f t="shared" si="8"/>
        <v>16843.331538665359</v>
      </c>
      <c r="D127" s="155">
        <f t="shared" si="11"/>
        <v>60.355271346884265</v>
      </c>
      <c r="E127" s="155">
        <f t="shared" si="6"/>
        <v>1376.1625095041525</v>
      </c>
      <c r="F127" s="155">
        <f t="shared" si="9"/>
        <v>1436.5177808510368</v>
      </c>
      <c r="G127" s="155">
        <f t="shared" si="10"/>
        <v>15467.169029161207</v>
      </c>
    </row>
    <row r="128" spans="1:7" x14ac:dyDescent="0.3">
      <c r="A128" s="153">
        <f>IF(A127="","",IF(SUM(A127)+1&lt;=C7,SUM(A127)+1,""))</f>
        <v>110</v>
      </c>
      <c r="B128" s="157">
        <f t="shared" si="7"/>
        <v>46447</v>
      </c>
      <c r="C128" s="155">
        <f t="shared" si="8"/>
        <v>15467.169029161207</v>
      </c>
      <c r="D128" s="155">
        <f t="shared" si="11"/>
        <v>55.424022354494376</v>
      </c>
      <c r="E128" s="155">
        <f t="shared" si="6"/>
        <v>1381.0937584965423</v>
      </c>
      <c r="F128" s="155">
        <f t="shared" si="9"/>
        <v>1436.5177808510366</v>
      </c>
      <c r="G128" s="155">
        <f t="shared" si="10"/>
        <v>14086.075270664664</v>
      </c>
    </row>
    <row r="129" spans="1:7" x14ac:dyDescent="0.3">
      <c r="A129" s="153">
        <f>IF(A128="","",IF(SUM(A128)+1&lt;=C7,SUM(A128)+1,""))</f>
        <v>111</v>
      </c>
      <c r="B129" s="157">
        <f t="shared" si="7"/>
        <v>46478</v>
      </c>
      <c r="C129" s="155">
        <f t="shared" si="8"/>
        <v>14086.075270664664</v>
      </c>
      <c r="D129" s="155">
        <f t="shared" si="11"/>
        <v>50.475103053215101</v>
      </c>
      <c r="E129" s="155">
        <f t="shared" si="6"/>
        <v>1386.0426777978214</v>
      </c>
      <c r="F129" s="155">
        <f t="shared" si="9"/>
        <v>1436.5177808510366</v>
      </c>
      <c r="G129" s="155">
        <f t="shared" si="10"/>
        <v>12700.032592866843</v>
      </c>
    </row>
    <row r="130" spans="1:7" x14ac:dyDescent="0.3">
      <c r="A130" s="153">
        <f>IF(A129="","",IF(SUM(A129)+1&lt;=C7,SUM(A129)+1,""))</f>
        <v>112</v>
      </c>
      <c r="B130" s="157">
        <f t="shared" si="7"/>
        <v>46508</v>
      </c>
      <c r="C130" s="155">
        <f t="shared" si="8"/>
        <v>12700.032592866843</v>
      </c>
      <c r="D130" s="155">
        <f t="shared" si="11"/>
        <v>45.508450124439584</v>
      </c>
      <c r="E130" s="155">
        <f t="shared" si="6"/>
        <v>1391.009330726597</v>
      </c>
      <c r="F130" s="155">
        <f t="shared" si="9"/>
        <v>1436.5177808510366</v>
      </c>
      <c r="G130" s="155">
        <f t="shared" si="10"/>
        <v>11309.023262140247</v>
      </c>
    </row>
    <row r="131" spans="1:7" x14ac:dyDescent="0.3">
      <c r="A131" s="153">
        <f>IF(A130="","",IF(SUM(A130)+1&lt;=C7,SUM(A130)+1,""))</f>
        <v>113</v>
      </c>
      <c r="B131" s="157">
        <f t="shared" si="7"/>
        <v>46539</v>
      </c>
      <c r="C131" s="155">
        <f t="shared" si="8"/>
        <v>11309.023262140247</v>
      </c>
      <c r="D131" s="155">
        <f t="shared" si="11"/>
        <v>40.524000022669277</v>
      </c>
      <c r="E131" s="155">
        <f t="shared" si="6"/>
        <v>1395.9937808283673</v>
      </c>
      <c r="F131" s="155">
        <f t="shared" si="9"/>
        <v>1436.5177808510366</v>
      </c>
      <c r="G131" s="155">
        <f t="shared" si="10"/>
        <v>9913.0294813118799</v>
      </c>
    </row>
    <row r="132" spans="1:7" x14ac:dyDescent="0.3">
      <c r="A132" s="153">
        <f>IF(A131="","",IF(SUM(A131)+1&lt;=C7,SUM(A131)+1,""))</f>
        <v>114</v>
      </c>
      <c r="B132" s="157">
        <f t="shared" si="7"/>
        <v>46569</v>
      </c>
      <c r="C132" s="155">
        <f t="shared" si="8"/>
        <v>9913.0294813118799</v>
      </c>
      <c r="D132" s="155">
        <f t="shared" si="11"/>
        <v>35.521688974700965</v>
      </c>
      <c r="E132" s="155">
        <f t="shared" si="6"/>
        <v>1400.9960918763356</v>
      </c>
      <c r="F132" s="155">
        <f t="shared" si="9"/>
        <v>1436.5177808510366</v>
      </c>
      <c r="G132" s="155">
        <f t="shared" si="10"/>
        <v>8512.0333894355444</v>
      </c>
    </row>
    <row r="133" spans="1:7" x14ac:dyDescent="0.3">
      <c r="A133" s="153">
        <f>IF(A132="","",IF(SUM(A132)+1&lt;=C7,SUM(A132)+1,""))</f>
        <v>115</v>
      </c>
      <c r="B133" s="157">
        <f t="shared" si="7"/>
        <v>46600</v>
      </c>
      <c r="C133" s="155">
        <f t="shared" si="8"/>
        <v>8512.0333894355444</v>
      </c>
      <c r="D133" s="155">
        <f t="shared" si="11"/>
        <v>30.501452978810761</v>
      </c>
      <c r="E133" s="155">
        <f t="shared" si="6"/>
        <v>1406.0163278722259</v>
      </c>
      <c r="F133" s="155">
        <f t="shared" si="9"/>
        <v>1436.5177808510366</v>
      </c>
      <c r="G133" s="155">
        <f t="shared" si="10"/>
        <v>7106.0170615633187</v>
      </c>
    </row>
    <row r="134" spans="1:7" x14ac:dyDescent="0.3">
      <c r="A134" s="153">
        <f>IF(A133="","",IF(SUM(A133)+1&lt;=C7,SUM(A133)+1,""))</f>
        <v>116</v>
      </c>
      <c r="B134" s="157">
        <f t="shared" si="7"/>
        <v>46631</v>
      </c>
      <c r="C134" s="155">
        <f t="shared" si="8"/>
        <v>7106.0170615633187</v>
      </c>
      <c r="D134" s="155">
        <f t="shared" si="11"/>
        <v>25.463227803935283</v>
      </c>
      <c r="E134" s="155">
        <f t="shared" si="6"/>
        <v>1411.0545530471015</v>
      </c>
      <c r="F134" s="155">
        <f t="shared" si="9"/>
        <v>1436.5177808510368</v>
      </c>
      <c r="G134" s="155">
        <f t="shared" si="10"/>
        <v>5694.962508516217</v>
      </c>
    </row>
    <row r="135" spans="1:7" x14ac:dyDescent="0.3">
      <c r="A135" s="153">
        <f>IF(A134="","",IF(SUM(A134)+1&lt;=C7,SUM(A134)+1,""))</f>
        <v>117</v>
      </c>
      <c r="B135" s="157">
        <f t="shared" si="7"/>
        <v>46661</v>
      </c>
      <c r="C135" s="155">
        <f t="shared" si="8"/>
        <v>5694.962508516217</v>
      </c>
      <c r="D135" s="155">
        <f t="shared" si="11"/>
        <v>20.406948988849837</v>
      </c>
      <c r="E135" s="155">
        <f t="shared" si="6"/>
        <v>1416.1108318621866</v>
      </c>
      <c r="F135" s="155">
        <f t="shared" si="9"/>
        <v>1436.5177808510364</v>
      </c>
      <c r="G135" s="155">
        <f t="shared" si="10"/>
        <v>4278.8516766540306</v>
      </c>
    </row>
    <row r="136" spans="1:7" x14ac:dyDescent="0.3">
      <c r="A136" s="153">
        <f>IF(A135="","",IF(SUM(A135)+1&lt;=C7,SUM(A135)+1,""))</f>
        <v>118</v>
      </c>
      <c r="B136" s="157">
        <f t="shared" si="7"/>
        <v>46692</v>
      </c>
      <c r="C136" s="155">
        <f t="shared" si="8"/>
        <v>4278.8516766540306</v>
      </c>
      <c r="D136" s="155">
        <f t="shared" si="11"/>
        <v>15.332551841343669</v>
      </c>
      <c r="E136" s="155">
        <f t="shared" si="6"/>
        <v>1421.1852290096931</v>
      </c>
      <c r="F136" s="155">
        <f t="shared" si="9"/>
        <v>1436.5177808510368</v>
      </c>
      <c r="G136" s="155">
        <f t="shared" si="10"/>
        <v>2857.6664476443375</v>
      </c>
    </row>
    <row r="137" spans="1:7" x14ac:dyDescent="0.3">
      <c r="A137" s="153">
        <f>IF(A136="","",IF(SUM(A136)+1&lt;=C7,SUM(A136)+1,""))</f>
        <v>119</v>
      </c>
      <c r="B137" s="157">
        <f t="shared" si="7"/>
        <v>46722</v>
      </c>
      <c r="C137" s="155">
        <f t="shared" si="8"/>
        <v>2857.6664476443375</v>
      </c>
      <c r="D137" s="155">
        <f t="shared" si="11"/>
        <v>10.239971437392269</v>
      </c>
      <c r="E137" s="155">
        <f t="shared" si="6"/>
        <v>1426.2778094136445</v>
      </c>
      <c r="F137" s="155">
        <f t="shared" si="9"/>
        <v>1436.5177808510368</v>
      </c>
      <c r="G137" s="155">
        <f t="shared" si="10"/>
        <v>1431.388638230693</v>
      </c>
    </row>
    <row r="138" spans="1:7" x14ac:dyDescent="0.3">
      <c r="A138" s="153">
        <f>IF(A137="","",IF(SUM(A137)+1&lt;=C7,SUM(A137)+1,""))</f>
        <v>120</v>
      </c>
      <c r="B138" s="157">
        <f t="shared" si="7"/>
        <v>46753</v>
      </c>
      <c r="C138" s="155">
        <f t="shared" si="8"/>
        <v>1431.388638230693</v>
      </c>
      <c r="D138" s="155">
        <f>IF(A138="","",IPMT($C$15/12,A138,$C$7,-$C$13,$C$14,0))</f>
        <v>5.1291426203267099</v>
      </c>
      <c r="E138" s="155">
        <f>IF(A138="","",ROUND(PPMT(C15/12,A138,C7,-C13,C14,0),2))</f>
        <v>1431.39</v>
      </c>
      <c r="F138" s="155">
        <f t="shared" si="9"/>
        <v>1436.5191426203269</v>
      </c>
      <c r="G138" s="155">
        <f t="shared" si="10"/>
        <v>-1.3617693070955283E-3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1E66C1C12A5448E2DE15E59C4812C" ma:contentTypeVersion="17" ma:contentTypeDescription="Create a new document." ma:contentTypeScope="" ma:versionID="7475a679c3df5d8efdc6468b895a636c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593141ef508cbc6cbb1be2ee25919961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65e48b5-f38d-431e-9b4f-47403bf4583f" xsi:nil="true"/>
    <lcf76f155ced4ddcb4097134ff3c332f xmlns="a4634551-c501-4e5e-ac96-dde1e0c9b252">
      <Terms xmlns="http://schemas.microsoft.com/office/infopath/2007/PartnerControls"/>
    </lcf76f155ced4ddcb4097134ff3c332f>
    <_dlc_DocId xmlns="d65e48b5-f38d-431e-9b4f-47403bf4583f">5F25KTUSNP4X-205032580-174577</_dlc_DocId>
    <_dlc_DocIdUrl xmlns="d65e48b5-f38d-431e-9b4f-47403bf4583f">
      <Url>https://rkas.sharepoint.com/Kliendisuhted/_layouts/15/DocIdRedir.aspx?ID=5F25KTUSNP4X-205032580-174577</Url>
      <Description>5F25KTUSNP4X-205032580-174577</Description>
    </_dlc_DocIdUrl>
  </documentManagement>
</p:properties>
</file>

<file path=customXml/itemProps1.xml><?xml version="1.0" encoding="utf-8"?>
<ds:datastoreItem xmlns:ds="http://schemas.openxmlformats.org/officeDocument/2006/customXml" ds:itemID="{C418940B-9D1B-4E9C-971F-691CCA67D7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34D466-7C69-4D12-811B-D4005D4D7A1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F3CB2DF-73A2-4E27-BC99-FDC3D6EF1C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634551-c501-4e5e-ac96-dde1e0c9b252"/>
    <ds:schemaRef ds:uri="4295b89e-2911-42f0-a767-8ca596d6842f"/>
    <ds:schemaRef ds:uri="d65e48b5-f38d-431e-9b4f-47403bf458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A3E74BA-C8E5-4DB7-9511-246F22A63565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2B6A9CC4-88DF-433F-A18E-D0B1FC9B7F22}">
  <ds:schemaRefs>
    <ds:schemaRef ds:uri="http://schemas.microsoft.com/office/2006/metadata/properties"/>
    <ds:schemaRef ds:uri="http://schemas.microsoft.com/office/infopath/2007/PartnerControls"/>
    <ds:schemaRef ds:uri="d65e48b5-f38d-431e-9b4f-47403bf4583f"/>
    <ds:schemaRef ds:uri="a4634551-c501-4e5e-ac96-dde1e0c9b25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Lisa 3</vt:lpstr>
      <vt:lpstr>kapitalikomponent (bilansiline)</vt:lpstr>
      <vt:lpstr>kapitalikomponent (invest)</vt:lpstr>
    </vt:vector>
  </TitlesOfParts>
  <Manager/>
  <Company>Riigi Kinnisvara 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MargitD</dc:creator>
  <cp:keywords/>
  <dc:description/>
  <cp:lastModifiedBy>Liina Roos</cp:lastModifiedBy>
  <cp:revision/>
  <dcterms:created xsi:type="dcterms:W3CDTF">2009-11-20T06:24:07Z</dcterms:created>
  <dcterms:modified xsi:type="dcterms:W3CDTF">2026-03-27T11:21:07Z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aldkond">
    <vt:lpwstr>Normdokumendid</vt:lpwstr>
  </property>
  <property fmtid="{D5CDD505-2E9C-101B-9397-08002B2CF9AE}" pid="3" name="ContentType">
    <vt:lpwstr>Dokument</vt:lpwstr>
  </property>
  <property fmtid="{D5CDD505-2E9C-101B-9397-08002B2CF9AE}" pid="4" name="PROOV">
    <vt:lpwstr/>
  </property>
  <property fmtid="{D5CDD505-2E9C-101B-9397-08002B2CF9AE}" pid="5" name="PROOV2">
    <vt:lpwstr/>
  </property>
  <property fmtid="{D5CDD505-2E9C-101B-9397-08002B2CF9AE}" pid="6" name="Kontrollitud">
    <vt:lpwstr/>
  </property>
  <property fmtid="{D5CDD505-2E9C-101B-9397-08002B2CF9AE}" pid="7" name="ContentTypeId">
    <vt:lpwstr>0x01010040C1E66C1C12A5448E2DE15E59C4812C</vt:lpwstr>
  </property>
  <property fmtid="{D5CDD505-2E9C-101B-9397-08002B2CF9AE}" pid="8" name="_dlc_DocId">
    <vt:lpwstr>5F25KTUSNP4X-205032580-161379</vt:lpwstr>
  </property>
  <property fmtid="{D5CDD505-2E9C-101B-9397-08002B2CF9AE}" pid="9" name="_dlc_DocIdItemGuid">
    <vt:lpwstr>f32f10aa-25f5-4499-be78-72c61af00df4</vt:lpwstr>
  </property>
  <property fmtid="{D5CDD505-2E9C-101B-9397-08002B2CF9AE}" pid="10" name="_dlc_DocIdUrl">
    <vt:lpwstr>https://rkas.sharepoint.com/Kliendisuhted/_layouts/15/DocIdRedir.aspx?ID=5F25KTUSNP4X-205032580-161379, 5F25KTUSNP4X-205032580-161379</vt:lpwstr>
  </property>
  <property fmtid="{D5CDD505-2E9C-101B-9397-08002B2CF9AE}" pid="11" name="MediaServiceImageTags">
    <vt:lpwstr/>
  </property>
</Properties>
</file>